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nnual Investment Report FY12" sheetId="1" r:id="rId1"/>
    <sheet name="Aug 12  " sheetId="2" r:id="rId2"/>
    <sheet name="Jul 12  " sheetId="3" r:id="rId3"/>
    <sheet name="Jun 12  " sheetId="4" r:id="rId4"/>
    <sheet name="May 12 " sheetId="5" r:id="rId5"/>
    <sheet name="Apr 12 " sheetId="6" r:id="rId6"/>
    <sheet name="Mar 12 " sheetId="7" r:id="rId7"/>
    <sheet name="Feb 12 " sheetId="8" r:id="rId8"/>
    <sheet name="Jan 12" sheetId="9" r:id="rId9"/>
    <sheet name="Dec 11  " sheetId="10" r:id="rId10"/>
    <sheet name="Nov 11  " sheetId="11" r:id="rId11"/>
    <sheet name="Oct 11 " sheetId="12" r:id="rId12"/>
    <sheet name="Sept 11" sheetId="13" r:id="rId13"/>
  </sheets>
  <externalReferences>
    <externalReference r:id="rId16"/>
  </externalReferences>
  <definedNames>
    <definedName name="_xlnm.Print_Area" localSheetId="0">'Annual Investment Report FY12'!$A$1:$I$37</definedName>
    <definedName name="_xlnm.Print_Area" localSheetId="5">'Apr 12 '!$A$1:$J$71</definedName>
    <definedName name="_xlnm.Print_Area" localSheetId="1">'Aug 12  '!$A$1:$J$71</definedName>
    <definedName name="_xlnm.Print_Area" localSheetId="9">'Dec 11  '!$A$1:$J$71</definedName>
    <definedName name="_xlnm.Print_Area" localSheetId="7">'Feb 12 '!$A$1:$J$71</definedName>
    <definedName name="_xlnm.Print_Area" localSheetId="8">'Jan 12'!$A$1:$J$71</definedName>
    <definedName name="_xlnm.Print_Area" localSheetId="2">'Jul 12  '!$A$1:$J$71</definedName>
    <definedName name="_xlnm.Print_Area" localSheetId="3">'Jun 12  '!$A$1:$J$71</definedName>
    <definedName name="_xlnm.Print_Area" localSheetId="6">'Mar 12 '!$A$1:$J$71</definedName>
    <definedName name="_xlnm.Print_Area" localSheetId="4">'May 12 '!$A$1:$J$71</definedName>
    <definedName name="_xlnm.Print_Area" localSheetId="10">'Nov 11  '!$A$1:$J$71</definedName>
    <definedName name="_xlnm.Print_Area" localSheetId="11">'Oct 11 '!$A$1:$J$71</definedName>
    <definedName name="_xlnm.Print_Area" localSheetId="12">'Sept 11'!$A$1:$J$71</definedName>
  </definedNames>
  <calcPr fullCalcOnLoad="1"/>
</workbook>
</file>

<file path=xl/sharedStrings.xml><?xml version="1.0" encoding="utf-8"?>
<sst xmlns="http://schemas.openxmlformats.org/spreadsheetml/2006/main" count="931" uniqueCount="70">
  <si>
    <t>Tarrant County College District</t>
  </si>
  <si>
    <t>Investment Portfolio Report</t>
  </si>
  <si>
    <t>Book</t>
  </si>
  <si>
    <t>Change</t>
  </si>
  <si>
    <t>Market</t>
  </si>
  <si>
    <t>Accrued</t>
  </si>
  <si>
    <t>Maturity</t>
  </si>
  <si>
    <t>Yield to</t>
  </si>
  <si>
    <t>Value</t>
  </si>
  <si>
    <t>in Book</t>
  </si>
  <si>
    <t>in Market</t>
  </si>
  <si>
    <t>Interest</t>
  </si>
  <si>
    <t>Investment Type</t>
  </si>
  <si>
    <t>Date</t>
  </si>
  <si>
    <t>Investment Pools:</t>
  </si>
  <si>
    <t>TexPool</t>
  </si>
  <si>
    <t>TexSTAR</t>
  </si>
  <si>
    <t>Total Investment Pools</t>
  </si>
  <si>
    <t>U.S. Agency Securities:</t>
  </si>
  <si>
    <t xml:space="preserve"> </t>
  </si>
  <si>
    <t>Total U.S. Agency Securities</t>
  </si>
  <si>
    <t>Total Portfolio</t>
  </si>
  <si>
    <t>Analysis of Investment Type:</t>
  </si>
  <si>
    <t>Analysis of Investment Maturity:</t>
  </si>
  <si>
    <t>Investment Pools</t>
  </si>
  <si>
    <t>Three months or less</t>
  </si>
  <si>
    <t>Four to six months</t>
  </si>
  <si>
    <t>U.S. Agency Securities</t>
  </si>
  <si>
    <t>Seven months to one year</t>
  </si>
  <si>
    <t>More than one year</t>
  </si>
  <si>
    <t>Investment Performance:</t>
  </si>
  <si>
    <t>Yield</t>
  </si>
  <si>
    <t>Total Investment Portfolio</t>
  </si>
  <si>
    <t>13 Week Avg of 13 Week TBill</t>
  </si>
  <si>
    <t>13 Week Avg of 26 Week TBill</t>
  </si>
  <si>
    <t>Spread</t>
  </si>
  <si>
    <t>This report of pooled fund investments is in compliance with the written investment policy and investment strategy approved by the</t>
  </si>
  <si>
    <t>Board of Trustees of the Tarrant County College District and is in compliance with the relevant portions of the Public Funds Investment Act.</t>
  </si>
  <si>
    <t>Address:</t>
  </si>
  <si>
    <t>1500 Houston Street</t>
  </si>
  <si>
    <t>Fort Worth, Texas 76102</t>
  </si>
  <si>
    <t>FHLMC</t>
  </si>
  <si>
    <t>FHLB</t>
  </si>
  <si>
    <t>FNMA</t>
  </si>
  <si>
    <t>Mark E. McClendon</t>
  </si>
  <si>
    <t>Vice Chancellor for Finance</t>
  </si>
  <si>
    <t>Phone: 817-515-5203</t>
  </si>
  <si>
    <t>mark.mcclendon@tccd.edu</t>
  </si>
  <si>
    <t>FNMA (Citi)</t>
  </si>
  <si>
    <t>FNMA (RBC)</t>
  </si>
  <si>
    <t>TexasDaily</t>
  </si>
  <si>
    <t>Commercial Paper:</t>
  </si>
  <si>
    <t>TexasTERM CP</t>
  </si>
  <si>
    <t>Commercial Paper</t>
  </si>
  <si>
    <t>FFCB</t>
  </si>
  <si>
    <t xml:space="preserve">TCCF </t>
  </si>
  <si>
    <t>Summary of Investments</t>
  </si>
  <si>
    <t>Book Value</t>
  </si>
  <si>
    <t>Market Value</t>
  </si>
  <si>
    <t>Equity Securities</t>
  </si>
  <si>
    <t>Other Investments</t>
  </si>
  <si>
    <t>Debt Investments &gt; 1 year</t>
  </si>
  <si>
    <t>U. S. Government Agency</t>
  </si>
  <si>
    <t>Total Debt Investments &gt; 1 year</t>
  </si>
  <si>
    <t>Short Term Investments</t>
  </si>
  <si>
    <t>TxSTAR</t>
  </si>
  <si>
    <t>Total Short Term Investments</t>
  </si>
  <si>
    <t>TOTAL INVESTMENTS</t>
  </si>
  <si>
    <t>TexasTERM</t>
  </si>
  <si>
    <t>Funds Held by Affiliate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</si>
</sst>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dd\-mmm\-yy_)"/>
    <numFmt numFmtId="167" formatCode="0.000%"/>
    <numFmt numFmtId="168" formatCode="m/d/yy;@"/>
    <numFmt numFmtId="169" formatCode="#,##0.00000_);\(#,##0.00000\)"/>
    <numFmt numFmtId="170" formatCode="0.0%"/>
    <numFmt numFmtId="171" formatCode="mm/dd/yy;@"/>
    <numFmt numFmtId="172" formatCode="0_)"/>
    <numFmt numFmtId="173" formatCode="_(* #,##0_);_(* \(#,##0\);_(* &quot;-&quot;??_);_(@_)"/>
    <numFmt numFmtId="174" formatCode="0.0000%"/>
    <numFmt numFmtId="175" formatCode="_(* #,##0.0_);_(* \(#,##0.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Alignment="1">
      <alignment horizontal="center"/>
    </xf>
    <xf numFmtId="3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right"/>
    </xf>
    <xf numFmtId="9" fontId="0" fillId="0" borderId="13" xfId="0" applyNumberFormat="1" applyFont="1" applyFill="1" applyBorder="1" applyAlignment="1" applyProtection="1">
      <alignment/>
      <protection locked="0"/>
    </xf>
    <xf numFmtId="9" fontId="0" fillId="0" borderId="14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10" fontId="0" fillId="0" borderId="0" xfId="0" applyNumberFormat="1" applyFont="1" applyFill="1" applyAlignment="1" applyProtection="1">
      <alignment/>
      <protection/>
    </xf>
    <xf numFmtId="10" fontId="0" fillId="0" borderId="10" xfId="0" applyNumberFormat="1" applyFont="1" applyFill="1" applyBorder="1" applyAlignment="1" applyProtection="1">
      <alignment/>
      <protection locked="0"/>
    </xf>
    <xf numFmtId="10" fontId="0" fillId="0" borderId="14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35" fillId="0" borderId="0" xfId="53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5" fillId="0" borderId="0" xfId="53" applyBorder="1" applyAlignment="1" applyProtection="1">
      <alignment/>
      <protection/>
    </xf>
    <xf numFmtId="0" fontId="0" fillId="0" borderId="0" xfId="0" applyFont="1" applyFill="1" applyAlignment="1">
      <alignment/>
    </xf>
    <xf numFmtId="37" fontId="0" fillId="0" borderId="0" xfId="44" applyNumberFormat="1" applyFont="1" applyFill="1" applyAlignment="1">
      <alignment horizontal="right"/>
    </xf>
    <xf numFmtId="167" fontId="0" fillId="0" borderId="0" xfId="60" applyNumberFormat="1" applyFont="1" applyFill="1" applyAlignment="1" applyProtection="1">
      <alignment horizontal="center"/>
      <protection/>
    </xf>
    <xf numFmtId="10" fontId="0" fillId="0" borderId="0" xfId="60" applyNumberFormat="1" applyFont="1" applyBorder="1" applyAlignment="1" applyProtection="1">
      <alignment horizontal="center"/>
      <protection/>
    </xf>
    <xf numFmtId="10" fontId="0" fillId="0" borderId="0" xfId="60" applyNumberFormat="1" applyFont="1" applyAlignment="1" applyProtection="1">
      <alignment horizontal="center"/>
      <protection/>
    </xf>
    <xf numFmtId="37" fontId="0" fillId="0" borderId="15" xfId="44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7" fontId="0" fillId="0" borderId="0" xfId="6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9" fontId="0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fill"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43" fontId="4" fillId="0" borderId="0" xfId="44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167" fontId="0" fillId="33" borderId="0" xfId="60" applyNumberFormat="1" applyFont="1" applyFill="1" applyAlignment="1" applyProtection="1">
      <alignment horizontal="center"/>
      <protection/>
    </xf>
    <xf numFmtId="37" fontId="0" fillId="33" borderId="0" xfId="44" applyNumberFormat="1" applyFont="1" applyFill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173" fontId="0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60</xdr:row>
      <xdr:rowOff>66675</xdr:rowOff>
    </xdr:from>
    <xdr:to>
      <xdr:col>3</xdr:col>
      <xdr:colOff>9525</xdr:colOff>
      <xdr:row>66</xdr:row>
      <xdr:rowOff>19050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5837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66675</xdr:rowOff>
    </xdr:from>
    <xdr:to>
      <xdr:col>3</xdr:col>
      <xdr:colOff>9525</xdr:colOff>
      <xdr:row>66</xdr:row>
      <xdr:rowOff>19050</xdr:rowOff>
    </xdr:to>
    <xdr:pic>
      <xdr:nvPicPr>
        <xdr:cNvPr id="2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5837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58</xdr:row>
      <xdr:rowOff>114300</xdr:rowOff>
    </xdr:from>
    <xdr:to>
      <xdr:col>3</xdr:col>
      <xdr:colOff>161925</xdr:colOff>
      <xdr:row>64</xdr:row>
      <xdr:rowOff>66675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8215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57</xdr:row>
      <xdr:rowOff>104775</xdr:rowOff>
    </xdr:from>
    <xdr:to>
      <xdr:col>3</xdr:col>
      <xdr:colOff>38100</xdr:colOff>
      <xdr:row>63</xdr:row>
      <xdr:rowOff>57150</xdr:rowOff>
    </xdr:to>
    <xdr:pic>
      <xdr:nvPicPr>
        <xdr:cNvPr id="1" name="Picture 4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1070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123825</xdr:rowOff>
    </xdr:from>
    <xdr:to>
      <xdr:col>3</xdr:col>
      <xdr:colOff>9525</xdr:colOff>
      <xdr:row>64</xdr:row>
      <xdr:rowOff>76200</xdr:rowOff>
    </xdr:to>
    <xdr:pic>
      <xdr:nvPicPr>
        <xdr:cNvPr id="1" name="Picture 1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9167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64</xdr:row>
      <xdr:rowOff>114300</xdr:rowOff>
    </xdr:from>
    <xdr:to>
      <xdr:col>3</xdr:col>
      <xdr:colOff>219075</xdr:colOff>
      <xdr:row>70</xdr:row>
      <xdr:rowOff>66675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55370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64</xdr:row>
      <xdr:rowOff>114300</xdr:rowOff>
    </xdr:from>
    <xdr:to>
      <xdr:col>3</xdr:col>
      <xdr:colOff>219075</xdr:colOff>
      <xdr:row>70</xdr:row>
      <xdr:rowOff>66675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55370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67</xdr:row>
      <xdr:rowOff>123825</xdr:rowOff>
    </xdr:from>
    <xdr:to>
      <xdr:col>3</xdr:col>
      <xdr:colOff>219075</xdr:colOff>
      <xdr:row>73</xdr:row>
      <xdr:rowOff>76200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65</xdr:row>
      <xdr:rowOff>123825</xdr:rowOff>
    </xdr:from>
    <xdr:to>
      <xdr:col>3</xdr:col>
      <xdr:colOff>238125</xdr:colOff>
      <xdr:row>71</xdr:row>
      <xdr:rowOff>76200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64</xdr:row>
      <xdr:rowOff>133350</xdr:rowOff>
    </xdr:from>
    <xdr:to>
      <xdr:col>3</xdr:col>
      <xdr:colOff>152400</xdr:colOff>
      <xdr:row>70</xdr:row>
      <xdr:rowOff>85725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57275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63</xdr:row>
      <xdr:rowOff>133350</xdr:rowOff>
    </xdr:from>
    <xdr:to>
      <xdr:col>3</xdr:col>
      <xdr:colOff>19050</xdr:colOff>
      <xdr:row>69</xdr:row>
      <xdr:rowOff>85725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1082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133350</xdr:rowOff>
    </xdr:from>
    <xdr:to>
      <xdr:col>3</xdr:col>
      <xdr:colOff>9525</xdr:colOff>
      <xdr:row>67</xdr:row>
      <xdr:rowOff>85725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58</xdr:row>
      <xdr:rowOff>114300</xdr:rowOff>
    </xdr:from>
    <xdr:to>
      <xdr:col>3</xdr:col>
      <xdr:colOff>161925</xdr:colOff>
      <xdr:row>64</xdr:row>
      <xdr:rowOff>66675</xdr:rowOff>
    </xdr:to>
    <xdr:pic>
      <xdr:nvPicPr>
        <xdr:cNvPr id="1" name="Picture 3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8215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Lori%20Lester\2011-2012\Investments\Board%20Report%202011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ugust 2012"/>
      <sheetName val="July 2012"/>
      <sheetName val="June 2012"/>
      <sheetName val="May 2012"/>
      <sheetName val="April 2012"/>
      <sheetName val="March 2012"/>
      <sheetName val="February 2012"/>
      <sheetName val="January 2012"/>
      <sheetName val="December 2011"/>
      <sheetName val="November 2011"/>
      <sheetName val="October 2011"/>
      <sheetName val="September 2011"/>
      <sheetName val="August 2011 "/>
      <sheetName val="T-Bill"/>
      <sheetName val="Sheet2"/>
    </sheetNames>
    <sheetDataSet>
      <sheetData sheetId="14">
        <row r="670">
          <cell r="D670">
            <v>0.0003361538461538462</v>
          </cell>
          <cell r="G670">
            <v>0.0006853846153846154</v>
          </cell>
        </row>
        <row r="675">
          <cell r="D675">
            <v>0.0002146153846153846</v>
          </cell>
          <cell r="G675">
            <v>0.0005523076923076923</v>
          </cell>
        </row>
        <row r="679">
          <cell r="D679">
            <v>0.0001753846153846154</v>
          </cell>
          <cell r="G679">
            <v>0.0005215384615384615</v>
          </cell>
        </row>
        <row r="683">
          <cell r="D683">
            <v>0.0001553846153846154</v>
          </cell>
          <cell r="G683">
            <v>0.0005253846153846154</v>
          </cell>
        </row>
        <row r="688">
          <cell r="D688">
            <v>0.00019076923076923077</v>
          </cell>
          <cell r="G688">
            <v>0.0005446153846153845</v>
          </cell>
        </row>
        <row r="692">
          <cell r="D692">
            <v>0.0004369230769230769</v>
          </cell>
          <cell r="G692">
            <v>0.0007823076923076923</v>
          </cell>
        </row>
        <row r="696">
          <cell r="D696">
            <v>0.0006784615384615383</v>
          </cell>
          <cell r="G696">
            <v>0.0010815384615384613</v>
          </cell>
        </row>
        <row r="701">
          <cell r="D701">
            <v>0.0008923076923076922</v>
          </cell>
          <cell r="G701">
            <v>0.0013853846153846154</v>
          </cell>
        </row>
        <row r="705">
          <cell r="D705">
            <v>0.0008753846153846153</v>
          </cell>
          <cell r="G705">
            <v>0.0014392307692307695</v>
          </cell>
        </row>
        <row r="709">
          <cell r="D709">
            <v>0.0008715384615384616</v>
          </cell>
          <cell r="G709">
            <v>0.001435384615384615</v>
          </cell>
        </row>
        <row r="714">
          <cell r="D714">
            <v>0.00093</v>
          </cell>
          <cell r="G714">
            <v>0.0014469230769230768</v>
          </cell>
        </row>
        <row r="715">
          <cell r="D715">
            <v>0.0009376923076923078</v>
          </cell>
          <cell r="G715">
            <v>0.001439230769230769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7" max="7" width="14.7109375" style="0" bestFit="1" customWidth="1"/>
    <col min="9" max="9" width="14.7109375" style="0" bestFit="1" customWidth="1"/>
  </cols>
  <sheetData>
    <row r="1" spans="1:9" ht="1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">
      <c r="A2" s="105" t="s">
        <v>56</v>
      </c>
      <c r="B2" s="105"/>
      <c r="C2" s="105"/>
      <c r="D2" s="105"/>
      <c r="E2" s="105"/>
      <c r="F2" s="105"/>
      <c r="G2" s="105"/>
      <c r="H2" s="105"/>
      <c r="I2" s="105"/>
    </row>
    <row r="5" spans="7:9" ht="12.75">
      <c r="G5" s="95">
        <v>41152</v>
      </c>
      <c r="H5" s="96"/>
      <c r="I5" s="95">
        <f>+G5</f>
        <v>41152</v>
      </c>
    </row>
    <row r="6" spans="2:9" ht="12.75">
      <c r="B6" t="s">
        <v>12</v>
      </c>
      <c r="G6" s="96" t="s">
        <v>57</v>
      </c>
      <c r="H6" s="96"/>
      <c r="I6" s="96" t="s">
        <v>58</v>
      </c>
    </row>
    <row r="7" spans="1:9" ht="12.75">
      <c r="A7" s="97"/>
      <c r="B7" s="97"/>
      <c r="C7" s="97"/>
      <c r="D7" s="97" t="s">
        <v>59</v>
      </c>
      <c r="E7" s="97"/>
      <c r="F7" s="97"/>
      <c r="G7" s="97"/>
      <c r="H7" s="97"/>
      <c r="I7" s="97"/>
    </row>
    <row r="9" spans="1:9" ht="12.75">
      <c r="A9" t="s">
        <v>69</v>
      </c>
      <c r="E9" s="104"/>
      <c r="G9" s="101">
        <v>2118178</v>
      </c>
      <c r="I9" s="101">
        <v>2135566</v>
      </c>
    </row>
    <row r="12" spans="1:9" ht="12.75">
      <c r="A12" s="97"/>
      <c r="B12" s="97"/>
      <c r="C12" s="97"/>
      <c r="D12" s="97" t="s">
        <v>60</v>
      </c>
      <c r="E12" s="97"/>
      <c r="F12" s="97"/>
      <c r="G12" s="97"/>
      <c r="H12" s="97"/>
      <c r="I12" s="97"/>
    </row>
    <row r="14" spans="1:9" ht="12.75">
      <c r="A14" t="s">
        <v>69</v>
      </c>
      <c r="G14" s="101">
        <f>1059105</f>
        <v>1059105</v>
      </c>
      <c r="I14" s="102">
        <v>1074756</v>
      </c>
    </row>
    <row r="17" spans="1:9" ht="12.75">
      <c r="A17" s="97"/>
      <c r="B17" s="97"/>
      <c r="C17" s="97"/>
      <c r="D17" s="97" t="s">
        <v>61</v>
      </c>
      <c r="E17" s="97"/>
      <c r="F17" s="97"/>
      <c r="G17" s="97"/>
      <c r="H17" s="97"/>
      <c r="I17" s="97"/>
    </row>
    <row r="19" spans="7:9" ht="12.75">
      <c r="G19" s="98"/>
      <c r="I19" s="98"/>
    </row>
    <row r="20" spans="1:9" ht="12.75">
      <c r="A20" t="s">
        <v>62</v>
      </c>
      <c r="G20" s="99">
        <f>95534439</f>
        <v>95534439</v>
      </c>
      <c r="I20" s="99">
        <f>95738488</f>
        <v>95738488</v>
      </c>
    </row>
    <row r="21" spans="1:9" ht="12.75">
      <c r="A21" t="s">
        <v>69</v>
      </c>
      <c r="G21" s="101">
        <f>3689727</f>
        <v>3689727</v>
      </c>
      <c r="I21" s="101">
        <f>3697573</f>
        <v>3697573</v>
      </c>
    </row>
    <row r="23" spans="2:9" ht="12.75">
      <c r="B23" t="s">
        <v>63</v>
      </c>
      <c r="G23" s="99">
        <f>SUM(G18:G22)</f>
        <v>99224166</v>
      </c>
      <c r="I23" s="99">
        <f>SUM(I18:I22)</f>
        <v>99436061</v>
      </c>
    </row>
    <row r="25" spans="1:9" ht="12.75">
      <c r="A25" s="97"/>
      <c r="B25" s="97"/>
      <c r="C25" s="97"/>
      <c r="D25" s="97" t="s">
        <v>64</v>
      </c>
      <c r="E25" s="97"/>
      <c r="F25" s="97"/>
      <c r="G25" s="97"/>
      <c r="H25" s="97"/>
      <c r="I25" s="97"/>
    </row>
    <row r="26" spans="1:9" ht="12.75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2:9" ht="12.75">
      <c r="B27" s="100"/>
      <c r="C27" s="100"/>
      <c r="D27" s="100"/>
      <c r="E27" s="100"/>
      <c r="F27" s="100"/>
      <c r="G27" s="98"/>
      <c r="H27" s="100"/>
      <c r="I27" s="98"/>
    </row>
    <row r="28" spans="1:9" ht="12.75">
      <c r="A28" t="s">
        <v>62</v>
      </c>
      <c r="G28" s="98">
        <f>19999784</f>
        <v>19999784</v>
      </c>
      <c r="I28" s="98">
        <v>20112106</v>
      </c>
    </row>
    <row r="29" spans="1:9" ht="12.75">
      <c r="A29" t="s">
        <v>15</v>
      </c>
      <c r="G29" s="99">
        <v>39967345</v>
      </c>
      <c r="I29" s="99">
        <f>+G29</f>
        <v>39967345</v>
      </c>
    </row>
    <row r="30" spans="1:9" ht="12.75">
      <c r="A30" t="s">
        <v>65</v>
      </c>
      <c r="G30" s="99">
        <v>42840665</v>
      </c>
      <c r="I30" s="99">
        <f>+G30</f>
        <v>42840665</v>
      </c>
    </row>
    <row r="31" spans="1:9" ht="12.75">
      <c r="A31" t="s">
        <v>68</v>
      </c>
      <c r="G31" s="101">
        <v>20019780</v>
      </c>
      <c r="I31" s="102">
        <f>+G31</f>
        <v>20019780</v>
      </c>
    </row>
    <row r="32" spans="1:9" ht="12.75">
      <c r="A32" t="s">
        <v>69</v>
      </c>
      <c r="G32" s="101">
        <f>176737+179875+408236</f>
        <v>764848</v>
      </c>
      <c r="I32" s="101">
        <f>176737+179875+404648</f>
        <v>761260</v>
      </c>
    </row>
    <row r="34" spans="2:9" ht="12.75">
      <c r="B34" t="s">
        <v>66</v>
      </c>
      <c r="G34" s="99">
        <f>SUM(G26:G33)</f>
        <v>123592422</v>
      </c>
      <c r="H34" s="99"/>
      <c r="I34" s="99">
        <f>SUM(I26:I33)</f>
        <v>123701156</v>
      </c>
    </row>
    <row r="36" spans="3:9" ht="13.5" thickBot="1">
      <c r="C36" t="s">
        <v>67</v>
      </c>
      <c r="G36" s="103">
        <f>+G34+G23+G9+G14</f>
        <v>225993871</v>
      </c>
      <c r="I36" s="103">
        <f>+I34+I23+I14+I9</f>
        <v>226347539</v>
      </c>
    </row>
    <row r="37" ht="13.5" thickTop="1"/>
  </sheetData>
  <sheetProtection/>
  <mergeCells count="2"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80" zoomScaleNormal="80" zoomScalePageLayoutView="0" workbookViewId="0" topLeftCell="A1">
      <selection activeCell="S88" sqref="S88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40908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40877</v>
      </c>
      <c r="E14" s="5" t="s">
        <v>8</v>
      </c>
      <c r="F14" s="5">
        <f>A7</f>
        <v>40908</v>
      </c>
      <c r="G14" s="5">
        <f>D14</f>
        <v>40877</v>
      </c>
      <c r="H14" s="5" t="s">
        <v>8</v>
      </c>
      <c r="I14" s="5">
        <f>F14</f>
        <v>40908</v>
      </c>
      <c r="J14" s="5">
        <f>+I14</f>
        <v>40908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0.0008</v>
      </c>
      <c r="D17" s="68">
        <v>34721067</v>
      </c>
      <c r="E17" s="68">
        <f>ROUND(SUM(F17-D17),0)</f>
        <v>15202706</v>
      </c>
      <c r="F17" s="68">
        <v>49923773</v>
      </c>
      <c r="G17" s="68">
        <v>34721067</v>
      </c>
      <c r="H17" s="68">
        <f>E17</f>
        <v>15202706</v>
      </c>
      <c r="I17" s="68">
        <f>+F17</f>
        <v>49923773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0.0008</v>
      </c>
      <c r="D18" s="68">
        <v>44062253</v>
      </c>
      <c r="E18" s="68">
        <f>ROUND(SUM(F18-D18),0)</f>
        <v>34237329</v>
      </c>
      <c r="F18" s="68">
        <v>78299582</v>
      </c>
      <c r="G18" s="68">
        <v>44062253</v>
      </c>
      <c r="H18" s="68">
        <f>E18</f>
        <v>34237329</v>
      </c>
      <c r="I18" s="68">
        <f>+F18</f>
        <v>78299582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32" t="s">
        <v>17</v>
      </c>
      <c r="B19" s="33"/>
      <c r="C19" s="70"/>
      <c r="D19" s="34">
        <f>SUM(D17:D18)</f>
        <v>78783320</v>
      </c>
      <c r="E19" s="34">
        <f>ROUND(SUM(E17:E18),0)</f>
        <v>49440035</v>
      </c>
      <c r="F19" s="34">
        <f>SUM(F17:F18)</f>
        <v>128223355</v>
      </c>
      <c r="G19" s="34">
        <f>SUM(G17:G18)</f>
        <v>78783320</v>
      </c>
      <c r="H19" s="34">
        <f>SUM(H17:H18)</f>
        <v>49440035</v>
      </c>
      <c r="I19" s="34">
        <f>SUM(I17:I18)</f>
        <v>128223355</v>
      </c>
      <c r="J19" s="34">
        <f>SUM(J17:J18)</f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21"/>
      <c r="B20" s="29"/>
      <c r="C20" s="71"/>
      <c r="D20" s="35"/>
      <c r="E20" s="35"/>
      <c r="F20" s="35"/>
      <c r="G20" s="35"/>
      <c r="H20" s="35"/>
      <c r="I20" s="35"/>
      <c r="J20" s="35"/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61"/>
      <c r="B21" s="62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15" t="s">
        <v>18</v>
      </c>
      <c r="B22" s="38"/>
      <c r="C22" s="39"/>
      <c r="D22" s="40"/>
      <c r="E22" s="40"/>
      <c r="F22" s="40"/>
      <c r="G22" s="40" t="s">
        <v>19</v>
      </c>
      <c r="H22" s="40" t="s">
        <v>19</v>
      </c>
      <c r="I22" s="40" t="s">
        <v>19</v>
      </c>
      <c r="J22" s="40"/>
    </row>
    <row r="23" spans="1:10" s="9" customFormat="1" ht="12.75">
      <c r="A23" s="17" t="s">
        <v>41</v>
      </c>
      <c r="B23" s="36">
        <v>40892</v>
      </c>
      <c r="C23" s="37">
        <v>0.00877</v>
      </c>
      <c r="D23" s="68">
        <v>10001005</v>
      </c>
      <c r="E23" s="68">
        <f>ROUND(SUM(F23-D23),0)</f>
        <v>-10001005</v>
      </c>
      <c r="F23" s="68">
        <v>0</v>
      </c>
      <c r="G23" s="68">
        <v>10004000</v>
      </c>
      <c r="H23" s="68">
        <f aca="true" t="shared" si="0" ref="H23:H33">ROUND(SUM(I23-G23),0)</f>
        <v>-10004000</v>
      </c>
      <c r="I23" s="68">
        <v>0</v>
      </c>
      <c r="J23" s="68">
        <v>0</v>
      </c>
    </row>
    <row r="24" spans="1:10" s="4" customFormat="1" ht="12.75">
      <c r="A24" s="17" t="s">
        <v>42</v>
      </c>
      <c r="B24" s="36">
        <v>41166</v>
      </c>
      <c r="C24" s="37">
        <v>0.01397</v>
      </c>
      <c r="D24" s="68">
        <v>10046623</v>
      </c>
      <c r="E24" s="68">
        <f aca="true" t="shared" si="1" ref="E24:E33">ROUND(SUM(F24-D24),0)</f>
        <v>-5001</v>
      </c>
      <c r="F24" s="68">
        <v>10041622.15</v>
      </c>
      <c r="G24" s="68">
        <v>10137300</v>
      </c>
      <c r="H24" s="68">
        <f t="shared" si="0"/>
        <v>-15100</v>
      </c>
      <c r="I24" s="68">
        <v>10122200</v>
      </c>
      <c r="J24" s="68">
        <v>59483</v>
      </c>
    </row>
    <row r="25" spans="1:10" s="4" customFormat="1" ht="12.75">
      <c r="A25" s="17" t="s">
        <v>42</v>
      </c>
      <c r="B25" s="36">
        <v>41439</v>
      </c>
      <c r="C25" s="37">
        <v>0.01657</v>
      </c>
      <c r="D25" s="68">
        <v>9995153</v>
      </c>
      <c r="E25" s="68">
        <f t="shared" si="1"/>
        <v>267</v>
      </c>
      <c r="F25" s="68">
        <v>9995420</v>
      </c>
      <c r="G25" s="68">
        <v>10192500</v>
      </c>
      <c r="H25" s="68">
        <f t="shared" si="0"/>
        <v>-8900</v>
      </c>
      <c r="I25" s="68">
        <v>10183600</v>
      </c>
      <c r="J25" s="68">
        <v>7731</v>
      </c>
    </row>
    <row r="26" spans="1:17" s="9" customFormat="1" ht="12.75">
      <c r="A26" s="17" t="s">
        <v>42</v>
      </c>
      <c r="B26" s="36">
        <v>41694</v>
      </c>
      <c r="C26" s="37">
        <v>0.016</v>
      </c>
      <c r="D26" s="68">
        <v>8000000</v>
      </c>
      <c r="E26" s="68">
        <f t="shared" si="1"/>
        <v>0</v>
      </c>
      <c r="F26" s="68">
        <v>8000000</v>
      </c>
      <c r="G26" s="68">
        <v>8024480</v>
      </c>
      <c r="H26" s="68">
        <f t="shared" si="0"/>
        <v>-9280</v>
      </c>
      <c r="I26" s="68">
        <v>8015200</v>
      </c>
      <c r="J26" s="68">
        <v>44654</v>
      </c>
      <c r="K26" s="3"/>
      <c r="L26" s="3"/>
      <c r="M26" s="3"/>
      <c r="N26" s="3"/>
      <c r="O26" s="3"/>
      <c r="P26" s="3"/>
      <c r="Q26" s="3"/>
    </row>
    <row r="27" spans="1:10" s="3" customFormat="1" ht="12.75">
      <c r="A27" s="67" t="s">
        <v>48</v>
      </c>
      <c r="B27" s="36">
        <v>41820</v>
      </c>
      <c r="C27" s="37">
        <v>0.008</v>
      </c>
      <c r="D27" s="68">
        <v>10000000</v>
      </c>
      <c r="E27" s="68">
        <f t="shared" si="1"/>
        <v>0</v>
      </c>
      <c r="F27" s="68">
        <v>10000000</v>
      </c>
      <c r="G27" s="68">
        <v>10012100</v>
      </c>
      <c r="H27" s="68">
        <f t="shared" si="0"/>
        <v>-3300</v>
      </c>
      <c r="I27" s="68">
        <v>10008800</v>
      </c>
      <c r="J27" s="68">
        <v>329</v>
      </c>
    </row>
    <row r="28" spans="1:10" s="3" customFormat="1" ht="12.75">
      <c r="A28" s="67" t="s">
        <v>49</v>
      </c>
      <c r="B28" s="36">
        <v>41820</v>
      </c>
      <c r="C28" s="37">
        <v>0.011</v>
      </c>
      <c r="D28" s="68">
        <v>10000000</v>
      </c>
      <c r="E28" s="68">
        <f t="shared" si="1"/>
        <v>-10000000</v>
      </c>
      <c r="F28" s="68">
        <v>0</v>
      </c>
      <c r="G28" s="68">
        <v>10005600</v>
      </c>
      <c r="H28" s="68">
        <f t="shared" si="0"/>
        <v>-10005600</v>
      </c>
      <c r="I28" s="68">
        <v>0</v>
      </c>
      <c r="J28" s="68">
        <v>0</v>
      </c>
    </row>
    <row r="29" spans="1:10" s="3" customFormat="1" ht="12.75">
      <c r="A29" s="67" t="s">
        <v>41</v>
      </c>
      <c r="B29" s="36">
        <v>41838</v>
      </c>
      <c r="C29" s="37">
        <v>0.0125</v>
      </c>
      <c r="D29" s="68">
        <v>10000000</v>
      </c>
      <c r="E29" s="68">
        <f t="shared" si="1"/>
        <v>0</v>
      </c>
      <c r="F29" s="68">
        <v>10000000</v>
      </c>
      <c r="G29" s="68">
        <v>10009000</v>
      </c>
      <c r="H29" s="68">
        <f t="shared" si="0"/>
        <v>-6100</v>
      </c>
      <c r="I29" s="68">
        <v>10002900</v>
      </c>
      <c r="J29" s="68">
        <v>56849</v>
      </c>
    </row>
    <row r="30" spans="1:10" s="3" customFormat="1" ht="12.75">
      <c r="A30" s="67" t="s">
        <v>42</v>
      </c>
      <c r="B30" s="36">
        <v>41876</v>
      </c>
      <c r="C30" s="37">
        <v>0.0125</v>
      </c>
      <c r="D30" s="68">
        <v>10000000</v>
      </c>
      <c r="E30" s="68">
        <f t="shared" si="1"/>
        <v>0</v>
      </c>
      <c r="F30" s="68">
        <v>10000000</v>
      </c>
      <c r="G30" s="68">
        <v>10042100</v>
      </c>
      <c r="H30" s="68">
        <f t="shared" si="0"/>
        <v>-7200</v>
      </c>
      <c r="I30" s="68">
        <v>10034900</v>
      </c>
      <c r="J30" s="68">
        <v>44092</v>
      </c>
    </row>
    <row r="31" spans="1:10" s="3" customFormat="1" ht="12.75">
      <c r="A31" s="67" t="s">
        <v>41</v>
      </c>
      <c r="B31" s="36">
        <v>41946</v>
      </c>
      <c r="C31" s="37">
        <v>0.01</v>
      </c>
      <c r="D31" s="68">
        <v>10000000</v>
      </c>
      <c r="E31" s="68">
        <f t="shared" si="1"/>
        <v>0</v>
      </c>
      <c r="F31" s="68">
        <v>10000000</v>
      </c>
      <c r="G31" s="68">
        <v>10018500</v>
      </c>
      <c r="H31" s="68">
        <f t="shared" si="0"/>
        <v>-2700</v>
      </c>
      <c r="I31" s="68">
        <v>10015800</v>
      </c>
      <c r="J31" s="68">
        <v>15890</v>
      </c>
    </row>
    <row r="32" spans="1:10" s="3" customFormat="1" ht="12.75">
      <c r="A32" s="67" t="s">
        <v>43</v>
      </c>
      <c r="B32" s="36">
        <v>42123</v>
      </c>
      <c r="C32" s="37">
        <v>0.011</v>
      </c>
      <c r="D32" s="68">
        <v>7550000</v>
      </c>
      <c r="E32" s="68">
        <f t="shared" si="1"/>
        <v>0</v>
      </c>
      <c r="F32" s="68">
        <v>7550000</v>
      </c>
      <c r="G32" s="68">
        <v>7566384</v>
      </c>
      <c r="H32" s="68">
        <f t="shared" si="0"/>
        <v>7550</v>
      </c>
      <c r="I32" s="68">
        <v>7573934</v>
      </c>
      <c r="J32" s="68">
        <v>14332</v>
      </c>
    </row>
    <row r="33" spans="1:10" s="3" customFormat="1" ht="12.75">
      <c r="A33" s="67" t="s">
        <v>41</v>
      </c>
      <c r="B33" s="36">
        <v>42152</v>
      </c>
      <c r="C33" s="37">
        <v>0.007</v>
      </c>
      <c r="D33" s="68">
        <v>0</v>
      </c>
      <c r="E33" s="68">
        <f t="shared" si="1"/>
        <v>10000000</v>
      </c>
      <c r="F33" s="68">
        <v>10000000</v>
      </c>
      <c r="G33" s="68">
        <v>0</v>
      </c>
      <c r="H33" s="68">
        <f t="shared" si="0"/>
        <v>9993500</v>
      </c>
      <c r="I33" s="68">
        <v>9993500</v>
      </c>
      <c r="J33" s="68">
        <v>6355</v>
      </c>
    </row>
    <row r="34" spans="1:10" s="3" customFormat="1" ht="12.75">
      <c r="A34" s="17"/>
      <c r="B34" s="36"/>
      <c r="C34" s="37"/>
      <c r="D34" s="68"/>
      <c r="E34" s="68"/>
      <c r="F34" s="68"/>
      <c r="G34" s="68"/>
      <c r="H34" s="68"/>
      <c r="I34" s="68"/>
      <c r="J34" s="68"/>
    </row>
    <row r="35" spans="1:10" s="3" customFormat="1" ht="12.75">
      <c r="A35" s="17" t="s">
        <v>20</v>
      </c>
      <c r="B35" s="41"/>
      <c r="C35" s="37"/>
      <c r="D35" s="72">
        <f aca="true" t="shared" si="2" ref="D35:I35">SUM(D23:D34)</f>
        <v>95592781</v>
      </c>
      <c r="E35" s="72">
        <f t="shared" si="2"/>
        <v>-10005739</v>
      </c>
      <c r="F35" s="72">
        <f t="shared" si="2"/>
        <v>85587042.15</v>
      </c>
      <c r="G35" s="72">
        <f t="shared" si="2"/>
        <v>96011964</v>
      </c>
      <c r="H35" s="72">
        <f t="shared" si="2"/>
        <v>-10061130</v>
      </c>
      <c r="I35" s="72">
        <f t="shared" si="2"/>
        <v>85950834</v>
      </c>
      <c r="J35" s="72">
        <f>ROUND(SUM(J23:J34),0)</f>
        <v>249715</v>
      </c>
    </row>
    <row r="36" spans="1:28" s="3" customFormat="1" ht="12.75">
      <c r="A36" s="27"/>
      <c r="B36" s="42"/>
      <c r="C36" s="43"/>
      <c r="D36" s="35"/>
      <c r="E36" s="35"/>
      <c r="F36" s="35"/>
      <c r="G36" s="35"/>
      <c r="H36" s="35"/>
      <c r="I36" s="35"/>
      <c r="J36" s="3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3.5" thickBot="1">
      <c r="A37" s="44" t="s">
        <v>21</v>
      </c>
      <c r="B37" s="29"/>
      <c r="C37" s="44"/>
      <c r="D37" s="45">
        <f aca="true" t="shared" si="3" ref="D37:J37">+D35+D19</f>
        <v>174376101</v>
      </c>
      <c r="E37" s="45">
        <f t="shared" si="3"/>
        <v>39434296</v>
      </c>
      <c r="F37" s="45">
        <f t="shared" si="3"/>
        <v>213810397.15</v>
      </c>
      <c r="G37" s="45">
        <f t="shared" si="3"/>
        <v>174795284</v>
      </c>
      <c r="H37" s="45">
        <f t="shared" si="3"/>
        <v>39378905</v>
      </c>
      <c r="I37" s="45">
        <f t="shared" si="3"/>
        <v>214174189</v>
      </c>
      <c r="J37" s="45">
        <f t="shared" si="3"/>
        <v>249715</v>
      </c>
    </row>
    <row r="38" spans="1:10" s="3" customFormat="1" ht="13.5" thickTop="1">
      <c r="A38" s="46"/>
      <c r="B38" s="16"/>
      <c r="C38" s="15"/>
      <c r="D38" s="35"/>
      <c r="E38" s="35"/>
      <c r="F38" s="35"/>
      <c r="G38" s="35"/>
      <c r="H38" s="35"/>
      <c r="I38" s="35"/>
      <c r="J38" s="35"/>
    </row>
    <row r="39" spans="1:10" s="3" customFormat="1" ht="12.75">
      <c r="A39" s="15"/>
      <c r="B39" s="16"/>
      <c r="C39" s="15"/>
      <c r="D39" s="17"/>
      <c r="E39" s="17"/>
      <c r="F39" s="17"/>
      <c r="G39" s="18"/>
      <c r="H39" s="17"/>
      <c r="I39" s="17"/>
      <c r="J39" s="17"/>
    </row>
    <row r="40" spans="1:10" s="3" customFormat="1" ht="12.75">
      <c r="A40" s="15" t="s">
        <v>22</v>
      </c>
      <c r="B40" s="16"/>
      <c r="C40" s="17"/>
      <c r="D40" s="17"/>
      <c r="E40" s="17"/>
      <c r="F40" s="17" t="s">
        <v>23</v>
      </c>
      <c r="G40" s="18"/>
      <c r="H40" s="17"/>
      <c r="I40" s="47"/>
      <c r="J40" s="47"/>
    </row>
    <row r="41" spans="1:10" s="3" customFormat="1" ht="12.75">
      <c r="A41" s="15" t="s">
        <v>24</v>
      </c>
      <c r="B41" s="16"/>
      <c r="C41" s="48">
        <f>C44-C43-C42</f>
        <v>0.6</v>
      </c>
      <c r="D41" s="49"/>
      <c r="E41" s="17"/>
      <c r="F41" s="17" t="s">
        <v>25</v>
      </c>
      <c r="G41" s="18"/>
      <c r="H41" s="50">
        <v>0.6</v>
      </c>
      <c r="I41" s="17"/>
      <c r="J41" s="17"/>
    </row>
    <row r="42" spans="1:10" ht="12.75">
      <c r="A42" s="15" t="s">
        <v>27</v>
      </c>
      <c r="B42" s="51"/>
      <c r="C42" s="50">
        <f>ROUND(I35/I37,2)</f>
        <v>0.4</v>
      </c>
      <c r="D42" s="49"/>
      <c r="E42" s="17"/>
      <c r="F42" s="17" t="s">
        <v>26</v>
      </c>
      <c r="G42" s="18"/>
      <c r="H42" s="50">
        <v>0</v>
      </c>
      <c r="I42" s="17"/>
      <c r="J42" s="17"/>
    </row>
    <row r="43" spans="1:10" ht="12.75">
      <c r="A43" s="15"/>
      <c r="B43" s="16"/>
      <c r="C43" s="52"/>
      <c r="D43" s="49"/>
      <c r="E43" s="17"/>
      <c r="F43" s="17" t="s">
        <v>28</v>
      </c>
      <c r="G43" s="18"/>
      <c r="H43" s="50">
        <v>0.05</v>
      </c>
      <c r="I43" s="17"/>
      <c r="J43" s="17"/>
    </row>
    <row r="44" spans="1:10" ht="13.5" thickBot="1">
      <c r="A44" s="15"/>
      <c r="B44" s="16"/>
      <c r="C44" s="53">
        <v>1</v>
      </c>
      <c r="D44" s="49"/>
      <c r="E44" s="17"/>
      <c r="F44" s="17" t="s">
        <v>29</v>
      </c>
      <c r="G44" s="18"/>
      <c r="H44" s="52">
        <v>0.35</v>
      </c>
      <c r="I44" s="17"/>
      <c r="J44" s="17"/>
    </row>
    <row r="45" spans="1:10" ht="14.25" thickBot="1" thickTop="1">
      <c r="A45" s="15"/>
      <c r="B45" s="16"/>
      <c r="C45" s="15"/>
      <c r="D45" s="17"/>
      <c r="E45" s="17"/>
      <c r="F45" s="17"/>
      <c r="G45" s="18"/>
      <c r="H45" s="53">
        <v>1</v>
      </c>
      <c r="I45" s="17"/>
      <c r="J45" s="17"/>
    </row>
    <row r="46" spans="1:10" ht="13.5" thickTop="1">
      <c r="A46" s="15"/>
      <c r="B46" s="16"/>
      <c r="C46" s="17"/>
      <c r="D46" s="17"/>
      <c r="E46" s="17"/>
      <c r="F46" s="17"/>
      <c r="G46" s="18"/>
      <c r="H46" s="17"/>
      <c r="I46" s="17"/>
      <c r="J46" s="17"/>
    </row>
    <row r="47" spans="1:10" ht="12.75">
      <c r="A47" s="17" t="s">
        <v>30</v>
      </c>
      <c r="B47" s="16"/>
      <c r="C47" s="54" t="s">
        <v>31</v>
      </c>
      <c r="D47" s="17"/>
      <c r="E47" s="17"/>
      <c r="F47" s="17"/>
      <c r="G47" s="18"/>
      <c r="H47" s="54" t="s">
        <v>31</v>
      </c>
      <c r="I47" s="17"/>
      <c r="J47" s="17"/>
    </row>
    <row r="48" spans="1:10" ht="12.75">
      <c r="A48" s="17"/>
      <c r="B48" s="20"/>
      <c r="C48" s="17"/>
      <c r="D48" s="17"/>
      <c r="E48" s="17"/>
      <c r="F48" s="17"/>
      <c r="G48" s="18"/>
      <c r="H48" s="17"/>
      <c r="I48" s="17"/>
      <c r="J48" s="17"/>
    </row>
    <row r="49" spans="1:10" ht="12.75">
      <c r="A49" s="17" t="s">
        <v>32</v>
      </c>
      <c r="B49" s="20"/>
      <c r="C49" s="55">
        <v>0.0067</v>
      </c>
      <c r="D49" s="17"/>
      <c r="E49" s="17" t="s">
        <v>32</v>
      </c>
      <c r="F49" s="17"/>
      <c r="G49" s="18"/>
      <c r="H49" s="55">
        <f>ROUND(C49,4)</f>
        <v>0.0067</v>
      </c>
      <c r="I49" s="17"/>
      <c r="J49" s="17"/>
    </row>
    <row r="50" spans="1:10" ht="12.75">
      <c r="A50" s="17" t="s">
        <v>33</v>
      </c>
      <c r="B50" s="20"/>
      <c r="C50" s="56">
        <f>+'[1]T-Bill'!D683</f>
        <v>0.0001553846153846154</v>
      </c>
      <c r="D50" s="17"/>
      <c r="E50" s="17" t="s">
        <v>34</v>
      </c>
      <c r="F50" s="17"/>
      <c r="G50" s="18"/>
      <c r="H50" s="56">
        <f>+'[1]T-Bill'!G683</f>
        <v>0.0005253846153846154</v>
      </c>
      <c r="I50" s="17"/>
      <c r="J50" s="17"/>
    </row>
    <row r="51" spans="1:10" ht="12.75">
      <c r="A51" s="17"/>
      <c r="B51" s="20"/>
      <c r="C51" s="17"/>
      <c r="D51" s="17"/>
      <c r="E51" s="17"/>
      <c r="F51" s="17"/>
      <c r="G51" s="18"/>
      <c r="H51" s="17"/>
      <c r="I51" s="17"/>
      <c r="J51" s="17"/>
    </row>
    <row r="52" spans="1:10" ht="13.5" thickBot="1">
      <c r="A52" s="17" t="s">
        <v>35</v>
      </c>
      <c r="B52" s="20"/>
      <c r="C52" s="57">
        <f>C49-C50</f>
        <v>0.006544615384615385</v>
      </c>
      <c r="D52" s="17"/>
      <c r="E52" s="17" t="s">
        <v>35</v>
      </c>
      <c r="F52" s="17"/>
      <c r="G52" s="18" t="s">
        <v>19</v>
      </c>
      <c r="H52" s="57">
        <f>H49-H50</f>
        <v>0.006174615384615385</v>
      </c>
      <c r="I52" s="17"/>
      <c r="J52" s="17"/>
    </row>
    <row r="53" spans="1:10" ht="13.5" thickTop="1">
      <c r="A53" s="17"/>
      <c r="B53" s="20"/>
      <c r="C53" s="17"/>
      <c r="D53" s="17"/>
      <c r="E53" s="17"/>
      <c r="F53" s="17"/>
      <c r="G53" s="18"/>
      <c r="H53" s="17"/>
      <c r="I53" s="17"/>
      <c r="J53" s="17"/>
    </row>
    <row r="54" spans="1:10" ht="12.75">
      <c r="A54" s="15"/>
      <c r="B54" s="16"/>
      <c r="C54" s="15"/>
      <c r="D54" s="17"/>
      <c r="E54" s="17"/>
      <c r="F54" s="17"/>
      <c r="G54" s="18"/>
      <c r="H54" s="17"/>
      <c r="I54" s="17"/>
      <c r="J54" s="17"/>
    </row>
    <row r="55" spans="1:10" ht="12.75">
      <c r="A55" s="15" t="s">
        <v>36</v>
      </c>
      <c r="B55" s="16"/>
      <c r="C55" s="15"/>
      <c r="D55" s="17"/>
      <c r="E55" s="17"/>
      <c r="F55" s="17"/>
      <c r="G55" s="18"/>
      <c r="H55" s="17"/>
      <c r="I55" s="17"/>
      <c r="J55" s="17"/>
    </row>
    <row r="56" spans="1:10" ht="12.75">
      <c r="A56" s="15" t="s">
        <v>37</v>
      </c>
      <c r="B56" s="16"/>
      <c r="C56" s="15"/>
      <c r="D56" s="17"/>
      <c r="E56" s="17"/>
      <c r="F56" s="17"/>
      <c r="G56" s="18"/>
      <c r="H56" s="17"/>
      <c r="I56" s="17"/>
      <c r="J56" s="17"/>
    </row>
    <row r="57" spans="1:10" ht="12.75">
      <c r="A57" s="15"/>
      <c r="B57" s="16"/>
      <c r="C57" s="15"/>
      <c r="D57" s="17"/>
      <c r="E57" s="17"/>
      <c r="F57" s="17"/>
      <c r="G57" s="18"/>
      <c r="H57" s="17"/>
      <c r="I57" s="17"/>
      <c r="J57" s="17"/>
    </row>
    <row r="58" spans="1:10" ht="12.75">
      <c r="A58" s="15"/>
      <c r="B58" s="16"/>
      <c r="C58" s="15"/>
      <c r="D58" s="17"/>
      <c r="E58" s="17"/>
      <c r="F58" s="17"/>
      <c r="G58" s="18"/>
      <c r="H58" s="17"/>
      <c r="I58" s="17"/>
      <c r="J58" s="17"/>
    </row>
    <row r="59" spans="1:10" ht="12.75">
      <c r="A59" s="15"/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/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7"/>
      <c r="B62" s="8"/>
      <c r="C62" s="7"/>
      <c r="D62" s="58"/>
      <c r="E62" s="17"/>
      <c r="F62" s="60"/>
      <c r="G62" s="59"/>
      <c r="H62" s="60"/>
      <c r="I62" s="22"/>
      <c r="J62" s="17"/>
    </row>
    <row r="63" spans="1:10" ht="12.75">
      <c r="A63" s="63" t="s">
        <v>44</v>
      </c>
      <c r="B63" s="16"/>
      <c r="C63" s="15"/>
      <c r="D63" s="17"/>
      <c r="E63" s="17"/>
      <c r="F63" s="65"/>
      <c r="G63" s="16"/>
      <c r="H63" s="15"/>
      <c r="I63" s="17"/>
      <c r="J63" s="22"/>
    </row>
    <row r="64" spans="1:10" ht="12.75">
      <c r="A64" s="63" t="s">
        <v>45</v>
      </c>
      <c r="B64" s="16"/>
      <c r="C64" s="15"/>
      <c r="D64" s="17"/>
      <c r="E64" s="17"/>
      <c r="F64" s="65"/>
      <c r="G64" s="16"/>
      <c r="H64" s="15"/>
      <c r="I64" s="17"/>
      <c r="J64" s="17"/>
    </row>
    <row r="65" spans="1:10" ht="12.75">
      <c r="A65" s="15" t="s">
        <v>46</v>
      </c>
      <c r="B65" s="16"/>
      <c r="C65" s="15"/>
      <c r="D65" s="17"/>
      <c r="E65" s="17"/>
      <c r="F65" s="65"/>
      <c r="G65" s="16"/>
      <c r="H65" s="15"/>
      <c r="I65" s="17"/>
      <c r="J65" s="17"/>
    </row>
    <row r="66" spans="1:10" ht="12.75">
      <c r="A66" s="64" t="s">
        <v>47</v>
      </c>
      <c r="B66" s="51"/>
      <c r="C66" s="15"/>
      <c r="D66" s="17"/>
      <c r="E66" s="17"/>
      <c r="F66" s="66"/>
      <c r="G66" s="51"/>
      <c r="H66" s="15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 t="s">
        <v>38</v>
      </c>
      <c r="B68" s="16"/>
      <c r="C68" s="15"/>
      <c r="D68" s="17"/>
      <c r="E68" s="17"/>
      <c r="F68" s="15"/>
      <c r="G68" s="18"/>
      <c r="H68" s="17"/>
      <c r="I68" s="17"/>
      <c r="J68" s="17"/>
    </row>
    <row r="69" spans="1:10" ht="12.75">
      <c r="A69" s="15" t="s">
        <v>0</v>
      </c>
      <c r="B69" s="16"/>
      <c r="C69" s="15"/>
      <c r="D69" s="17"/>
      <c r="E69" s="17"/>
      <c r="F69" s="15"/>
      <c r="G69" s="18"/>
      <c r="H69" s="17"/>
      <c r="I69" s="17"/>
      <c r="J69" s="17"/>
    </row>
    <row r="70" spans="1:10" ht="12.75">
      <c r="A70" s="15" t="s">
        <v>39</v>
      </c>
      <c r="B70" s="16"/>
      <c r="C70" s="15"/>
      <c r="D70" s="17"/>
      <c r="E70" s="17"/>
      <c r="F70" s="15"/>
      <c r="G70" s="18"/>
      <c r="H70" s="17"/>
      <c r="I70" s="17"/>
      <c r="J70" s="17"/>
    </row>
    <row r="71" spans="1:10" ht="12.75">
      <c r="A71" s="15" t="s">
        <v>40</v>
      </c>
      <c r="B71" s="16"/>
      <c r="C71" s="15"/>
      <c r="D71" s="17"/>
      <c r="E71" s="17"/>
      <c r="F71" s="15"/>
      <c r="G71" s="18"/>
      <c r="H71" s="17"/>
      <c r="I71" s="17"/>
      <c r="J71" s="17"/>
    </row>
    <row r="72" spans="1:10" ht="12.75">
      <c r="A72" s="22"/>
      <c r="B72" s="73"/>
      <c r="C72" s="22"/>
      <c r="D72" s="22"/>
      <c r="E72" s="22"/>
      <c r="F72" s="22"/>
      <c r="G72" s="74"/>
      <c r="H72" s="22"/>
      <c r="I72" s="22"/>
      <c r="J72" s="22"/>
    </row>
    <row r="73" spans="1:10" ht="12.75">
      <c r="A73" s="22"/>
      <c r="B73" s="73"/>
      <c r="C73" s="22"/>
      <c r="D73" s="22"/>
      <c r="E73" s="22"/>
      <c r="F73" s="22"/>
      <c r="G73" s="74"/>
      <c r="H73" s="22"/>
      <c r="I73" s="22"/>
      <c r="J73" s="22"/>
    </row>
    <row r="74" spans="1:10" ht="12.75">
      <c r="A74" s="22"/>
      <c r="B74" s="73"/>
      <c r="C74" s="22"/>
      <c r="D74" s="22"/>
      <c r="E74" s="22"/>
      <c r="F74" s="22"/>
      <c r="G74" s="74"/>
      <c r="H74" s="22"/>
      <c r="I74" s="22"/>
      <c r="J74" s="22"/>
    </row>
    <row r="75" spans="1:10" ht="12.75">
      <c r="A75" s="22"/>
      <c r="B75" s="73"/>
      <c r="C75" s="22"/>
      <c r="D75" s="22"/>
      <c r="E75" s="22"/>
      <c r="F75" s="22"/>
      <c r="G75" s="74"/>
      <c r="H75" s="22"/>
      <c r="I75" s="22"/>
      <c r="J75" s="22"/>
    </row>
    <row r="76" spans="1:10" ht="12.75">
      <c r="A76" s="15"/>
      <c r="B76" s="16"/>
      <c r="C76" s="15"/>
      <c r="D76" s="17"/>
      <c r="E76" s="17"/>
      <c r="F76" s="15"/>
      <c r="G76" s="18"/>
      <c r="H76" s="17"/>
      <c r="I76" s="17"/>
      <c r="J76" s="17"/>
    </row>
    <row r="119" ht="12" customHeight="1"/>
  </sheetData>
  <sheetProtection/>
  <mergeCells count="3">
    <mergeCell ref="A5:J5"/>
    <mergeCell ref="A6:J6"/>
    <mergeCell ref="A7:J7"/>
  </mergeCells>
  <hyperlinks>
    <hyperlink ref="A66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80" zoomScaleNormal="80" zoomScalePageLayoutView="0" workbookViewId="0" topLeftCell="A1">
      <selection activeCell="R91" sqref="R9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40877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40847</v>
      </c>
      <c r="E14" s="5" t="s">
        <v>8</v>
      </c>
      <c r="F14" s="5">
        <f>A7</f>
        <v>40877</v>
      </c>
      <c r="G14" s="5">
        <f>D14</f>
        <v>40847</v>
      </c>
      <c r="H14" s="5" t="s">
        <v>8</v>
      </c>
      <c r="I14" s="5">
        <f>F14</f>
        <v>40877</v>
      </c>
      <c r="J14" s="5">
        <f>+I14</f>
        <v>40877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0.00108</v>
      </c>
      <c r="D17" s="68">
        <v>38518068</v>
      </c>
      <c r="E17" s="68">
        <f>ROUND(SUM(F17-D17),0)</f>
        <v>-3797001</v>
      </c>
      <c r="F17" s="68">
        <v>34721067</v>
      </c>
      <c r="G17" s="68">
        <v>38518068</v>
      </c>
      <c r="H17" s="68">
        <f>E17</f>
        <v>-3797001</v>
      </c>
      <c r="I17" s="68">
        <f>+F17</f>
        <v>34721067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0.00099</v>
      </c>
      <c r="D18" s="68">
        <v>42792061</v>
      </c>
      <c r="E18" s="68">
        <f>ROUND(SUM(F18-D18),0)</f>
        <v>1270192</v>
      </c>
      <c r="F18" s="68">
        <v>44062253</v>
      </c>
      <c r="G18" s="68">
        <v>42792061</v>
      </c>
      <c r="H18" s="68">
        <f>E18</f>
        <v>1270192</v>
      </c>
      <c r="I18" s="68">
        <f>+F18</f>
        <v>44062253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32" t="s">
        <v>17</v>
      </c>
      <c r="B19" s="33"/>
      <c r="C19" s="70"/>
      <c r="D19" s="34">
        <f>SUM(D17:D18)</f>
        <v>81310129</v>
      </c>
      <c r="E19" s="34">
        <f>ROUND(SUM(E17:E18),0)</f>
        <v>-2526809</v>
      </c>
      <c r="F19" s="34">
        <f>SUM(F17:F18)</f>
        <v>78783320</v>
      </c>
      <c r="G19" s="34">
        <f>SUM(G17:G18)</f>
        <v>81310129</v>
      </c>
      <c r="H19" s="34">
        <f>SUM(H17:H18)</f>
        <v>-2526809</v>
      </c>
      <c r="I19" s="34">
        <f>SUM(I17:I18)</f>
        <v>78783320</v>
      </c>
      <c r="J19" s="34">
        <f>SUM(J17:J18)</f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21"/>
      <c r="B20" s="29"/>
      <c r="C20" s="71"/>
      <c r="D20" s="35"/>
      <c r="E20" s="35"/>
      <c r="F20" s="35"/>
      <c r="G20" s="35"/>
      <c r="H20" s="35"/>
      <c r="I20" s="35"/>
      <c r="J20" s="35"/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61"/>
      <c r="B21" s="62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15" t="s">
        <v>18</v>
      </c>
      <c r="B22" s="38"/>
      <c r="C22" s="39"/>
      <c r="D22" s="40"/>
      <c r="E22" s="40"/>
      <c r="F22" s="40"/>
      <c r="G22" s="40" t="s">
        <v>19</v>
      </c>
      <c r="H22" s="40" t="s">
        <v>19</v>
      </c>
      <c r="I22" s="40" t="s">
        <v>19</v>
      </c>
      <c r="J22" s="40"/>
    </row>
    <row r="23" spans="1:10" s="9" customFormat="1" ht="12.75">
      <c r="A23" s="17" t="s">
        <v>41</v>
      </c>
      <c r="B23" s="36">
        <v>40892</v>
      </c>
      <c r="C23" s="37">
        <v>0.00877</v>
      </c>
      <c r="D23" s="68">
        <v>10003016</v>
      </c>
      <c r="E23" s="68">
        <f>ROUND(SUM(F23-D23),0)</f>
        <v>-2011</v>
      </c>
      <c r="F23" s="68">
        <v>10001005</v>
      </c>
      <c r="G23" s="68">
        <v>10013200</v>
      </c>
      <c r="H23" s="68">
        <f aca="true" t="shared" si="0" ref="H23:H33">ROUND(SUM(I23-G23),0)</f>
        <v>-9200</v>
      </c>
      <c r="I23" s="68">
        <v>10004000</v>
      </c>
      <c r="J23" s="68">
        <v>51538</v>
      </c>
    </row>
    <row r="24" spans="1:10" s="4" customFormat="1" ht="12.75">
      <c r="A24" s="17" t="s">
        <v>42</v>
      </c>
      <c r="B24" s="36">
        <v>41166</v>
      </c>
      <c r="C24" s="37">
        <v>0.01397</v>
      </c>
      <c r="D24" s="68">
        <v>10051463</v>
      </c>
      <c r="E24" s="68">
        <f aca="true" t="shared" si="1" ref="E24:E33">ROUND(SUM(F24-D24),0)</f>
        <v>-4840</v>
      </c>
      <c r="F24" s="68">
        <v>10046623</v>
      </c>
      <c r="G24" s="68">
        <v>10148400</v>
      </c>
      <c r="H24" s="68">
        <f t="shared" si="0"/>
        <v>-11100</v>
      </c>
      <c r="I24" s="68">
        <v>10137300</v>
      </c>
      <c r="J24" s="68">
        <v>42543</v>
      </c>
    </row>
    <row r="25" spans="1:10" s="4" customFormat="1" ht="12.75">
      <c r="A25" s="17" t="s">
        <v>42</v>
      </c>
      <c r="B25" s="36">
        <v>41439</v>
      </c>
      <c r="C25" s="37">
        <v>0.01657</v>
      </c>
      <c r="D25" s="68">
        <v>9994894</v>
      </c>
      <c r="E25" s="68">
        <f t="shared" si="1"/>
        <v>259</v>
      </c>
      <c r="F25" s="68">
        <v>9995153</v>
      </c>
      <c r="G25" s="68">
        <v>10191800</v>
      </c>
      <c r="H25" s="68">
        <f t="shared" si="0"/>
        <v>700</v>
      </c>
      <c r="I25" s="68">
        <v>10192500</v>
      </c>
      <c r="J25" s="68">
        <v>75217</v>
      </c>
    </row>
    <row r="26" spans="1:17" s="9" customFormat="1" ht="12.75">
      <c r="A26" s="67" t="s">
        <v>43</v>
      </c>
      <c r="B26" s="36">
        <v>41593</v>
      </c>
      <c r="C26" s="37">
        <v>0.009</v>
      </c>
      <c r="D26" s="68">
        <v>10000000</v>
      </c>
      <c r="E26" s="68">
        <f t="shared" si="1"/>
        <v>-10000000</v>
      </c>
      <c r="F26" s="68">
        <v>0</v>
      </c>
      <c r="G26" s="68">
        <v>10003200</v>
      </c>
      <c r="H26" s="68">
        <f t="shared" si="0"/>
        <v>-10003200</v>
      </c>
      <c r="I26" s="68">
        <v>0</v>
      </c>
      <c r="J26" s="68">
        <v>0</v>
      </c>
      <c r="K26" s="3"/>
      <c r="L26" s="3"/>
      <c r="M26" s="3"/>
      <c r="N26" s="3"/>
      <c r="O26" s="3"/>
      <c r="P26" s="3"/>
      <c r="Q26" s="3"/>
    </row>
    <row r="27" spans="1:10" s="3" customFormat="1" ht="12.75">
      <c r="A27" s="17" t="s">
        <v>42</v>
      </c>
      <c r="B27" s="36">
        <v>41694</v>
      </c>
      <c r="C27" s="37">
        <v>0.016</v>
      </c>
      <c r="D27" s="68">
        <v>8000000</v>
      </c>
      <c r="E27" s="68">
        <f t="shared" si="1"/>
        <v>0</v>
      </c>
      <c r="F27" s="68">
        <v>8000000</v>
      </c>
      <c r="G27" s="68">
        <v>8034640</v>
      </c>
      <c r="H27" s="68">
        <f t="shared" si="0"/>
        <v>-10160</v>
      </c>
      <c r="I27" s="68">
        <v>8024480</v>
      </c>
      <c r="J27" s="68">
        <v>33812</v>
      </c>
    </row>
    <row r="28" spans="1:10" s="3" customFormat="1" ht="12.75">
      <c r="A28" s="67" t="s">
        <v>48</v>
      </c>
      <c r="B28" s="36">
        <v>41820</v>
      </c>
      <c r="C28" s="37">
        <v>0.008</v>
      </c>
      <c r="D28" s="68">
        <v>10000000</v>
      </c>
      <c r="E28" s="68">
        <f t="shared" si="1"/>
        <v>0</v>
      </c>
      <c r="F28" s="68">
        <v>10000000</v>
      </c>
      <c r="G28" s="68">
        <v>10013500</v>
      </c>
      <c r="H28" s="68">
        <f t="shared" si="0"/>
        <v>-1400</v>
      </c>
      <c r="I28" s="68">
        <v>10012100</v>
      </c>
      <c r="J28" s="68">
        <v>33534</v>
      </c>
    </row>
    <row r="29" spans="1:10" s="3" customFormat="1" ht="12.75">
      <c r="A29" s="67" t="s">
        <v>49</v>
      </c>
      <c r="B29" s="36">
        <v>41820</v>
      </c>
      <c r="C29" s="37">
        <v>0.011</v>
      </c>
      <c r="D29" s="68">
        <v>10000000</v>
      </c>
      <c r="E29" s="68">
        <f t="shared" si="1"/>
        <v>0</v>
      </c>
      <c r="F29" s="68">
        <v>10000000</v>
      </c>
      <c r="G29" s="68">
        <v>10011100</v>
      </c>
      <c r="H29" s="68">
        <f t="shared" si="0"/>
        <v>-5500</v>
      </c>
      <c r="I29" s="68">
        <v>10005600</v>
      </c>
      <c r="J29" s="68">
        <v>46110</v>
      </c>
    </row>
    <row r="30" spans="1:10" s="3" customFormat="1" ht="12.75">
      <c r="A30" s="67" t="s">
        <v>41</v>
      </c>
      <c r="B30" s="36">
        <v>41838</v>
      </c>
      <c r="C30" s="37">
        <v>0.0125</v>
      </c>
      <c r="D30" s="68">
        <v>10000000</v>
      </c>
      <c r="E30" s="68">
        <f t="shared" si="1"/>
        <v>0</v>
      </c>
      <c r="F30" s="68">
        <v>10000000</v>
      </c>
      <c r="G30" s="68">
        <v>10014100</v>
      </c>
      <c r="H30" s="68">
        <f t="shared" si="0"/>
        <v>-5100</v>
      </c>
      <c r="I30" s="68">
        <v>10009000</v>
      </c>
      <c r="J30" s="68">
        <v>46233</v>
      </c>
    </row>
    <row r="31" spans="1:10" s="3" customFormat="1" ht="12.75">
      <c r="A31" s="67" t="s">
        <v>42</v>
      </c>
      <c r="B31" s="36">
        <v>41876</v>
      </c>
      <c r="C31" s="37">
        <v>0.0125</v>
      </c>
      <c r="D31" s="68">
        <v>10000000</v>
      </c>
      <c r="E31" s="68">
        <f t="shared" si="1"/>
        <v>0</v>
      </c>
      <c r="F31" s="68">
        <v>10000000</v>
      </c>
      <c r="G31" s="68">
        <v>10047800</v>
      </c>
      <c r="H31" s="68">
        <f t="shared" si="0"/>
        <v>-5700</v>
      </c>
      <c r="I31" s="68">
        <v>10042100</v>
      </c>
      <c r="J31" s="68">
        <v>33476</v>
      </c>
    </row>
    <row r="32" spans="1:10" s="3" customFormat="1" ht="12.75">
      <c r="A32" s="67" t="s">
        <v>41</v>
      </c>
      <c r="B32" s="36">
        <v>41946</v>
      </c>
      <c r="C32" s="37">
        <v>0.01</v>
      </c>
      <c r="D32" s="68">
        <v>0</v>
      </c>
      <c r="E32" s="68">
        <f t="shared" si="1"/>
        <v>10000000</v>
      </c>
      <c r="F32" s="68">
        <v>10000000</v>
      </c>
      <c r="G32" s="68">
        <v>0</v>
      </c>
      <c r="H32" s="68">
        <f t="shared" si="0"/>
        <v>10018500</v>
      </c>
      <c r="I32" s="68">
        <v>10018500</v>
      </c>
      <c r="J32" s="68">
        <v>7397</v>
      </c>
    </row>
    <row r="33" spans="1:10" s="3" customFormat="1" ht="12.75">
      <c r="A33" s="67" t="s">
        <v>43</v>
      </c>
      <c r="B33" s="36">
        <v>42123</v>
      </c>
      <c r="C33" s="37">
        <v>0.011</v>
      </c>
      <c r="D33" s="68">
        <v>7550000</v>
      </c>
      <c r="E33" s="68">
        <f t="shared" si="1"/>
        <v>0</v>
      </c>
      <c r="F33" s="68">
        <v>7550000</v>
      </c>
      <c r="G33" s="68">
        <v>7550000</v>
      </c>
      <c r="H33" s="68">
        <f t="shared" si="0"/>
        <v>16384</v>
      </c>
      <c r="I33" s="68">
        <v>7566384</v>
      </c>
      <c r="J33" s="68">
        <v>7278</v>
      </c>
    </row>
    <row r="34" spans="1:10" s="3" customFormat="1" ht="12.75">
      <c r="A34" s="17"/>
      <c r="B34" s="36"/>
      <c r="C34" s="37"/>
      <c r="D34" s="68"/>
      <c r="E34" s="68"/>
      <c r="F34" s="68"/>
      <c r="G34" s="68"/>
      <c r="H34" s="68"/>
      <c r="I34" s="68"/>
      <c r="J34" s="68"/>
    </row>
    <row r="35" spans="1:10" s="3" customFormat="1" ht="12.75">
      <c r="A35" s="17" t="s">
        <v>20</v>
      </c>
      <c r="B35" s="41"/>
      <c r="C35" s="37"/>
      <c r="D35" s="72">
        <f aca="true" t="shared" si="2" ref="D35:I35">SUM(D23:D34)</f>
        <v>95599373</v>
      </c>
      <c r="E35" s="72">
        <f t="shared" si="2"/>
        <v>-6592</v>
      </c>
      <c r="F35" s="72">
        <f t="shared" si="2"/>
        <v>95592781</v>
      </c>
      <c r="G35" s="72">
        <f t="shared" si="2"/>
        <v>96027740</v>
      </c>
      <c r="H35" s="72">
        <f t="shared" si="2"/>
        <v>-15776</v>
      </c>
      <c r="I35" s="72">
        <f t="shared" si="2"/>
        <v>96011964</v>
      </c>
      <c r="J35" s="72">
        <f>ROUND(SUM(J23:J34),0)</f>
        <v>377138</v>
      </c>
    </row>
    <row r="36" spans="1:28" s="3" customFormat="1" ht="12.75">
      <c r="A36" s="27"/>
      <c r="B36" s="42"/>
      <c r="C36" s="43"/>
      <c r="D36" s="35"/>
      <c r="E36" s="35"/>
      <c r="F36" s="35"/>
      <c r="G36" s="35"/>
      <c r="H36" s="35"/>
      <c r="I36" s="35"/>
      <c r="J36" s="3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3.5" thickBot="1">
      <c r="A37" s="44" t="s">
        <v>21</v>
      </c>
      <c r="B37" s="29"/>
      <c r="C37" s="44"/>
      <c r="D37" s="45">
        <f aca="true" t="shared" si="3" ref="D37:J37">+D35+D19</f>
        <v>176909502</v>
      </c>
      <c r="E37" s="45">
        <f t="shared" si="3"/>
        <v>-2533401</v>
      </c>
      <c r="F37" s="45">
        <f t="shared" si="3"/>
        <v>174376101</v>
      </c>
      <c r="G37" s="45">
        <f t="shared" si="3"/>
        <v>177337869</v>
      </c>
      <c r="H37" s="45">
        <f t="shared" si="3"/>
        <v>-2542585</v>
      </c>
      <c r="I37" s="45">
        <f t="shared" si="3"/>
        <v>174795284</v>
      </c>
      <c r="J37" s="45">
        <f t="shared" si="3"/>
        <v>377138</v>
      </c>
    </row>
    <row r="38" spans="1:10" s="3" customFormat="1" ht="13.5" thickTop="1">
      <c r="A38" s="46"/>
      <c r="B38" s="16"/>
      <c r="C38" s="15"/>
      <c r="D38" s="35"/>
      <c r="E38" s="35"/>
      <c r="F38" s="35"/>
      <c r="G38" s="35"/>
      <c r="H38" s="35"/>
      <c r="I38" s="35"/>
      <c r="J38" s="35"/>
    </row>
    <row r="39" spans="1:10" s="3" customFormat="1" ht="12.75">
      <c r="A39" s="15"/>
      <c r="B39" s="16"/>
      <c r="C39" s="15"/>
      <c r="D39" s="17"/>
      <c r="E39" s="17"/>
      <c r="F39" s="17"/>
      <c r="G39" s="18"/>
      <c r="H39" s="17"/>
      <c r="I39" s="17"/>
      <c r="J39" s="17"/>
    </row>
    <row r="40" spans="1:10" s="3" customFormat="1" ht="12.75">
      <c r="A40" s="15" t="s">
        <v>22</v>
      </c>
      <c r="B40" s="16"/>
      <c r="C40" s="17"/>
      <c r="D40" s="17"/>
      <c r="E40" s="17"/>
      <c r="F40" s="17" t="s">
        <v>23</v>
      </c>
      <c r="G40" s="18"/>
      <c r="H40" s="17"/>
      <c r="I40" s="47"/>
      <c r="J40" s="47"/>
    </row>
    <row r="41" spans="1:10" s="3" customFormat="1" ht="12.75">
      <c r="A41" s="15" t="s">
        <v>24</v>
      </c>
      <c r="B41" s="16"/>
      <c r="C41" s="48">
        <f>C44-C43-C42</f>
        <v>0.44999999999999996</v>
      </c>
      <c r="D41" s="49"/>
      <c r="E41" s="17"/>
      <c r="F41" s="17" t="s">
        <v>25</v>
      </c>
      <c r="G41" s="18"/>
      <c r="H41" s="50">
        <v>0.51</v>
      </c>
      <c r="I41" s="17"/>
      <c r="J41" s="17"/>
    </row>
    <row r="42" spans="1:10" ht="12.75">
      <c r="A42" s="15" t="s">
        <v>27</v>
      </c>
      <c r="B42" s="51"/>
      <c r="C42" s="50">
        <f>ROUND(I35/I37,2)</f>
        <v>0.55</v>
      </c>
      <c r="D42" s="49"/>
      <c r="E42" s="17"/>
      <c r="F42" s="17" t="s">
        <v>26</v>
      </c>
      <c r="G42" s="18"/>
      <c r="H42" s="50">
        <v>0</v>
      </c>
      <c r="I42" s="17"/>
      <c r="J42" s="17"/>
    </row>
    <row r="43" spans="1:10" ht="12.75">
      <c r="A43" s="15"/>
      <c r="B43" s="16"/>
      <c r="C43" s="52"/>
      <c r="D43" s="49"/>
      <c r="E43" s="17"/>
      <c r="F43" s="17" t="s">
        <v>28</v>
      </c>
      <c r="G43" s="18"/>
      <c r="H43" s="50">
        <v>0.06</v>
      </c>
      <c r="I43" s="17"/>
      <c r="J43" s="17"/>
    </row>
    <row r="44" spans="1:10" ht="13.5" thickBot="1">
      <c r="A44" s="15"/>
      <c r="B44" s="16"/>
      <c r="C44" s="53">
        <v>1</v>
      </c>
      <c r="D44" s="49"/>
      <c r="E44" s="17"/>
      <c r="F44" s="17" t="s">
        <v>29</v>
      </c>
      <c r="G44" s="18"/>
      <c r="H44" s="52">
        <v>0.43</v>
      </c>
      <c r="I44" s="17"/>
      <c r="J44" s="17"/>
    </row>
    <row r="45" spans="1:10" ht="14.25" thickBot="1" thickTop="1">
      <c r="A45" s="15"/>
      <c r="B45" s="16"/>
      <c r="C45" s="15"/>
      <c r="D45" s="17"/>
      <c r="E45" s="17"/>
      <c r="F45" s="17"/>
      <c r="G45" s="18"/>
      <c r="H45" s="53">
        <v>1</v>
      </c>
      <c r="I45" s="17"/>
      <c r="J45" s="17"/>
    </row>
    <row r="46" spans="1:10" ht="13.5" thickTop="1">
      <c r="A46" s="15"/>
      <c r="B46" s="16"/>
      <c r="C46" s="17"/>
      <c r="D46" s="17"/>
      <c r="E46" s="17"/>
      <c r="F46" s="17"/>
      <c r="G46" s="18"/>
      <c r="H46" s="17"/>
      <c r="I46" s="17"/>
      <c r="J46" s="17"/>
    </row>
    <row r="47" spans="1:10" ht="12.75">
      <c r="A47" s="17" t="s">
        <v>30</v>
      </c>
      <c r="B47" s="16"/>
      <c r="C47" s="54" t="s">
        <v>31</v>
      </c>
      <c r="D47" s="17"/>
      <c r="E47" s="17"/>
      <c r="F47" s="17"/>
      <c r="G47" s="18"/>
      <c r="H47" s="54" t="s">
        <v>31</v>
      </c>
      <c r="I47" s="17"/>
      <c r="J47" s="17"/>
    </row>
    <row r="48" spans="1:10" ht="12.75">
      <c r="A48" s="17"/>
      <c r="B48" s="20"/>
      <c r="C48" s="17"/>
      <c r="D48" s="17"/>
      <c r="E48" s="17"/>
      <c r="F48" s="17"/>
      <c r="G48" s="18"/>
      <c r="H48" s="17"/>
      <c r="I48" s="17"/>
      <c r="J48" s="17"/>
    </row>
    <row r="49" spans="1:10" ht="12.75">
      <c r="A49" s="17" t="s">
        <v>32</v>
      </c>
      <c r="B49" s="20"/>
      <c r="C49" s="55">
        <v>0.0072</v>
      </c>
      <c r="D49" s="17"/>
      <c r="E49" s="17" t="s">
        <v>32</v>
      </c>
      <c r="F49" s="17"/>
      <c r="G49" s="18"/>
      <c r="H49" s="55">
        <f>ROUND(C49,4)</f>
        <v>0.0072</v>
      </c>
      <c r="I49" s="17"/>
      <c r="J49" s="17"/>
    </row>
    <row r="50" spans="1:10" ht="12.75">
      <c r="A50" s="17" t="s">
        <v>33</v>
      </c>
      <c r="B50" s="20"/>
      <c r="C50" s="56">
        <f>+'[1]T-Bill'!D679</f>
        <v>0.0001753846153846154</v>
      </c>
      <c r="D50" s="17"/>
      <c r="E50" s="17" t="s">
        <v>34</v>
      </c>
      <c r="F50" s="17"/>
      <c r="G50" s="18"/>
      <c r="H50" s="56">
        <f>+'[1]T-Bill'!G679</f>
        <v>0.0005215384615384615</v>
      </c>
      <c r="I50" s="17"/>
      <c r="J50" s="17"/>
    </row>
    <row r="51" spans="1:10" ht="12.75">
      <c r="A51" s="17"/>
      <c r="B51" s="20"/>
      <c r="C51" s="17"/>
      <c r="D51" s="17"/>
      <c r="E51" s="17"/>
      <c r="F51" s="17"/>
      <c r="G51" s="18"/>
      <c r="H51" s="17"/>
      <c r="I51" s="17"/>
      <c r="J51" s="17"/>
    </row>
    <row r="52" spans="1:10" ht="13.5" thickBot="1">
      <c r="A52" s="17" t="s">
        <v>35</v>
      </c>
      <c r="B52" s="20"/>
      <c r="C52" s="57">
        <f>C49-C50</f>
        <v>0.007024615384615384</v>
      </c>
      <c r="D52" s="17"/>
      <c r="E52" s="17" t="s">
        <v>35</v>
      </c>
      <c r="F52" s="17"/>
      <c r="G52" s="18" t="s">
        <v>19</v>
      </c>
      <c r="H52" s="57">
        <f>H49-H50</f>
        <v>0.0066784615384615385</v>
      </c>
      <c r="I52" s="17"/>
      <c r="J52" s="17"/>
    </row>
    <row r="53" spans="1:10" ht="13.5" thickTop="1">
      <c r="A53" s="17"/>
      <c r="B53" s="20"/>
      <c r="C53" s="17"/>
      <c r="D53" s="17"/>
      <c r="E53" s="17"/>
      <c r="F53" s="17"/>
      <c r="G53" s="18"/>
      <c r="H53" s="17"/>
      <c r="I53" s="17"/>
      <c r="J53" s="17"/>
    </row>
    <row r="54" spans="1:10" ht="12.75">
      <c r="A54" s="15"/>
      <c r="B54" s="16"/>
      <c r="C54" s="15"/>
      <c r="D54" s="17"/>
      <c r="E54" s="17"/>
      <c r="F54" s="17"/>
      <c r="G54" s="18"/>
      <c r="H54" s="17"/>
      <c r="I54" s="17"/>
      <c r="J54" s="17"/>
    </row>
    <row r="55" spans="1:10" ht="12.75">
      <c r="A55" s="15" t="s">
        <v>36</v>
      </c>
      <c r="B55" s="16"/>
      <c r="C55" s="15"/>
      <c r="D55" s="17"/>
      <c r="E55" s="17"/>
      <c r="F55" s="17"/>
      <c r="G55" s="18"/>
      <c r="H55" s="17"/>
      <c r="I55" s="17"/>
      <c r="J55" s="17"/>
    </row>
    <row r="56" spans="1:10" ht="12.75">
      <c r="A56" s="15" t="s">
        <v>37</v>
      </c>
      <c r="B56" s="16"/>
      <c r="C56" s="15"/>
      <c r="D56" s="17"/>
      <c r="E56" s="17"/>
      <c r="F56" s="17"/>
      <c r="G56" s="18"/>
      <c r="H56" s="17"/>
      <c r="I56" s="17"/>
      <c r="J56" s="17"/>
    </row>
    <row r="57" spans="1:10" ht="12.75">
      <c r="A57" s="15"/>
      <c r="B57" s="16"/>
      <c r="C57" s="15"/>
      <c r="D57" s="17"/>
      <c r="E57" s="17"/>
      <c r="F57" s="17"/>
      <c r="G57" s="18"/>
      <c r="H57" s="17"/>
      <c r="I57" s="17"/>
      <c r="J57" s="17"/>
    </row>
    <row r="58" spans="1:10" ht="12.75">
      <c r="A58" s="15"/>
      <c r="B58" s="16"/>
      <c r="C58" s="15"/>
      <c r="D58" s="17"/>
      <c r="E58" s="17"/>
      <c r="F58" s="17"/>
      <c r="G58" s="18"/>
      <c r="H58" s="17"/>
      <c r="I58" s="17"/>
      <c r="J58" s="17"/>
    </row>
    <row r="59" spans="1:10" ht="12.75">
      <c r="A59" s="15"/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/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7"/>
      <c r="B62" s="8"/>
      <c r="C62" s="7"/>
      <c r="D62" s="58"/>
      <c r="E62" s="17"/>
      <c r="F62" s="60"/>
      <c r="G62" s="59"/>
      <c r="H62" s="60"/>
      <c r="I62" s="22"/>
      <c r="J62" s="17"/>
    </row>
    <row r="63" spans="1:10" ht="12.75">
      <c r="A63" s="63" t="s">
        <v>44</v>
      </c>
      <c r="B63" s="16"/>
      <c r="C63" s="15"/>
      <c r="D63" s="17"/>
      <c r="E63" s="17"/>
      <c r="F63" s="65"/>
      <c r="G63" s="16"/>
      <c r="H63" s="15"/>
      <c r="I63" s="17"/>
      <c r="J63" s="22"/>
    </row>
    <row r="64" spans="1:10" ht="12.75">
      <c r="A64" s="63" t="s">
        <v>45</v>
      </c>
      <c r="B64" s="16"/>
      <c r="C64" s="15"/>
      <c r="D64" s="17"/>
      <c r="E64" s="17"/>
      <c r="F64" s="65"/>
      <c r="G64" s="16"/>
      <c r="H64" s="15"/>
      <c r="I64" s="17"/>
      <c r="J64" s="17"/>
    </row>
    <row r="65" spans="1:10" ht="12.75">
      <c r="A65" s="15" t="s">
        <v>46</v>
      </c>
      <c r="B65" s="16"/>
      <c r="C65" s="15"/>
      <c r="D65" s="17"/>
      <c r="E65" s="17"/>
      <c r="F65" s="65"/>
      <c r="G65" s="16"/>
      <c r="H65" s="15"/>
      <c r="I65" s="17"/>
      <c r="J65" s="17"/>
    </row>
    <row r="66" spans="1:10" ht="12.75">
      <c r="A66" s="64" t="s">
        <v>47</v>
      </c>
      <c r="B66" s="51"/>
      <c r="C66" s="15"/>
      <c r="D66" s="17"/>
      <c r="E66" s="17"/>
      <c r="F66" s="66"/>
      <c r="G66" s="51"/>
      <c r="H66" s="15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 t="s">
        <v>38</v>
      </c>
      <c r="B68" s="16"/>
      <c r="C68" s="15"/>
      <c r="D68" s="17"/>
      <c r="E68" s="17"/>
      <c r="F68" s="15"/>
      <c r="G68" s="18"/>
      <c r="H68" s="17"/>
      <c r="I68" s="17"/>
      <c r="J68" s="17"/>
    </row>
    <row r="69" spans="1:10" ht="12.75">
      <c r="A69" s="15" t="s">
        <v>0</v>
      </c>
      <c r="B69" s="16"/>
      <c r="C69" s="15"/>
      <c r="D69" s="17"/>
      <c r="E69" s="17"/>
      <c r="F69" s="15"/>
      <c r="G69" s="18"/>
      <c r="H69" s="17"/>
      <c r="I69" s="17"/>
      <c r="J69" s="17"/>
    </row>
    <row r="70" spans="1:10" ht="12.75">
      <c r="A70" s="15" t="s">
        <v>39</v>
      </c>
      <c r="B70" s="16"/>
      <c r="C70" s="15"/>
      <c r="D70" s="17"/>
      <c r="E70" s="17"/>
      <c r="F70" s="15"/>
      <c r="G70" s="18"/>
      <c r="H70" s="17"/>
      <c r="I70" s="17"/>
      <c r="J70" s="17"/>
    </row>
    <row r="71" spans="1:10" ht="12.75">
      <c r="A71" s="15" t="s">
        <v>40</v>
      </c>
      <c r="B71" s="16"/>
      <c r="C71" s="15"/>
      <c r="D71" s="17"/>
      <c r="E71" s="17"/>
      <c r="F71" s="15"/>
      <c r="G71" s="18"/>
      <c r="H71" s="17"/>
      <c r="I71" s="17"/>
      <c r="J71" s="17"/>
    </row>
    <row r="72" spans="1:10" ht="12.75">
      <c r="A72" s="22"/>
      <c r="B72" s="73"/>
      <c r="C72" s="22"/>
      <c r="D72" s="22"/>
      <c r="E72" s="22"/>
      <c r="F72" s="22"/>
      <c r="G72" s="74"/>
      <c r="H72" s="22"/>
      <c r="I72" s="22"/>
      <c r="J72" s="22"/>
    </row>
    <row r="73" spans="1:10" ht="12.75">
      <c r="A73" s="22"/>
      <c r="B73" s="73"/>
      <c r="C73" s="22"/>
      <c r="D73" s="22"/>
      <c r="E73" s="22"/>
      <c r="F73" s="22"/>
      <c r="G73" s="74"/>
      <c r="H73" s="22"/>
      <c r="I73" s="22"/>
      <c r="J73" s="22"/>
    </row>
    <row r="74" spans="1:10" ht="12.75">
      <c r="A74" s="22"/>
      <c r="B74" s="73"/>
      <c r="C74" s="22"/>
      <c r="D74" s="22"/>
      <c r="E74" s="22"/>
      <c r="F74" s="22"/>
      <c r="G74" s="74"/>
      <c r="H74" s="22"/>
      <c r="I74" s="22"/>
      <c r="J74" s="22"/>
    </row>
    <row r="75" spans="1:10" ht="12.75">
      <c r="A75" s="22"/>
      <c r="B75" s="73"/>
      <c r="C75" s="22"/>
      <c r="D75" s="22"/>
      <c r="E75" s="22"/>
      <c r="F75" s="22"/>
      <c r="G75" s="74"/>
      <c r="H75" s="22"/>
      <c r="I75" s="22"/>
      <c r="J75" s="22"/>
    </row>
    <row r="76" spans="1:10" ht="12.75">
      <c r="A76" s="15"/>
      <c r="B76" s="16"/>
      <c r="C76" s="15"/>
      <c r="D76" s="17"/>
      <c r="E76" s="17"/>
      <c r="F76" s="15"/>
      <c r="G76" s="18"/>
      <c r="H76" s="17"/>
      <c r="I76" s="17"/>
      <c r="J76" s="17"/>
    </row>
    <row r="119" ht="12" customHeight="1"/>
  </sheetData>
  <sheetProtection/>
  <mergeCells count="3">
    <mergeCell ref="A5:J5"/>
    <mergeCell ref="A6:J6"/>
    <mergeCell ref="A7:J7"/>
  </mergeCells>
  <hyperlinks>
    <hyperlink ref="A66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0:H52 D49:H49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80" zoomScaleNormal="80" zoomScalePageLayoutView="0" workbookViewId="0" topLeftCell="A1">
      <selection activeCell="P86" sqref="P86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40847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40816</v>
      </c>
      <c r="E14" s="5" t="s">
        <v>8</v>
      </c>
      <c r="F14" s="5">
        <f>A7</f>
        <v>40847</v>
      </c>
      <c r="G14" s="5">
        <f>D14</f>
        <v>40816</v>
      </c>
      <c r="H14" s="5" t="s">
        <v>8</v>
      </c>
      <c r="I14" s="5">
        <f>F14</f>
        <v>40847</v>
      </c>
      <c r="J14" s="5">
        <f>+I14</f>
        <v>40847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0.00084</v>
      </c>
      <c r="D17" s="68">
        <v>46414943</v>
      </c>
      <c r="E17" s="68">
        <f>ROUND(SUM(F17-D17),0)</f>
        <v>-7896875</v>
      </c>
      <c r="F17" s="68">
        <v>38518068</v>
      </c>
      <c r="G17" s="68">
        <v>46414943</v>
      </c>
      <c r="H17" s="68">
        <f>E17</f>
        <v>-7896875</v>
      </c>
      <c r="I17" s="68">
        <f>+F17</f>
        <v>38518068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0.00081</v>
      </c>
      <c r="D18" s="68">
        <v>48218099</v>
      </c>
      <c r="E18" s="68">
        <f>ROUND(SUM(F18-D18),0)</f>
        <v>-5426038</v>
      </c>
      <c r="F18" s="68">
        <v>42792061</v>
      </c>
      <c r="G18" s="68">
        <v>48218099</v>
      </c>
      <c r="H18" s="68">
        <f>E18</f>
        <v>-5426038</v>
      </c>
      <c r="I18" s="68">
        <f>+F18</f>
        <v>42792061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32" t="s">
        <v>17</v>
      </c>
      <c r="B19" s="33"/>
      <c r="C19" s="70"/>
      <c r="D19" s="34">
        <f>SUM(D17:D18)</f>
        <v>94633042</v>
      </c>
      <c r="E19" s="34">
        <f>ROUND(SUM(E17:E18),0)</f>
        <v>-13322913</v>
      </c>
      <c r="F19" s="34">
        <f>SUM(F17:F18)</f>
        <v>81310129</v>
      </c>
      <c r="G19" s="34">
        <f>SUM(G17:G18)</f>
        <v>94633042</v>
      </c>
      <c r="H19" s="34">
        <f>SUM(H17:H18)</f>
        <v>-13322913</v>
      </c>
      <c r="I19" s="34">
        <f>SUM(I17:I18)</f>
        <v>81310129</v>
      </c>
      <c r="J19" s="34">
        <f>SUM(J17:J18)</f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21"/>
      <c r="B20" s="29"/>
      <c r="C20" s="71"/>
      <c r="D20" s="35"/>
      <c r="E20" s="35"/>
      <c r="F20" s="35"/>
      <c r="G20" s="35"/>
      <c r="H20" s="35"/>
      <c r="I20" s="35"/>
      <c r="J20" s="35"/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61"/>
      <c r="B21" s="62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15" t="s">
        <v>18</v>
      </c>
      <c r="B22" s="38"/>
      <c r="C22" s="39"/>
      <c r="D22" s="40"/>
      <c r="E22" s="40"/>
      <c r="F22" s="40"/>
      <c r="G22" s="40" t="s">
        <v>19</v>
      </c>
      <c r="H22" s="40" t="s">
        <v>19</v>
      </c>
      <c r="I22" s="40" t="s">
        <v>19</v>
      </c>
      <c r="J22" s="40"/>
    </row>
    <row r="23" spans="1:10" s="9" customFormat="1" ht="12.75">
      <c r="A23" s="17" t="s">
        <v>41</v>
      </c>
      <c r="B23" s="36">
        <v>40892</v>
      </c>
      <c r="C23" s="37">
        <v>0.00877</v>
      </c>
      <c r="D23" s="68">
        <v>10005094</v>
      </c>
      <c r="E23" s="68">
        <f>ROUND(SUM(F23-D23),0)</f>
        <v>-2078</v>
      </c>
      <c r="F23" s="68">
        <v>10003016</v>
      </c>
      <c r="G23" s="68">
        <v>10021300</v>
      </c>
      <c r="H23" s="68">
        <f aca="true" t="shared" si="0" ref="H23:H32">ROUND(SUM(I23-G23),0)</f>
        <v>-8100</v>
      </c>
      <c r="I23" s="68">
        <v>10013200</v>
      </c>
      <c r="J23" s="68">
        <v>42291</v>
      </c>
    </row>
    <row r="24" spans="1:10" s="4" customFormat="1" ht="12.75">
      <c r="A24" s="17" t="s">
        <v>42</v>
      </c>
      <c r="B24" s="36">
        <v>41166</v>
      </c>
      <c r="C24" s="37">
        <v>0.01397</v>
      </c>
      <c r="D24" s="68">
        <v>10056464</v>
      </c>
      <c r="E24" s="68">
        <f aca="true" t="shared" si="1" ref="E24:E32">ROUND(SUM(F24-D24),0)</f>
        <v>-5001</v>
      </c>
      <c r="F24" s="68">
        <v>10051463</v>
      </c>
      <c r="G24" s="68">
        <v>10166900</v>
      </c>
      <c r="H24" s="68">
        <f t="shared" si="0"/>
        <v>-18500</v>
      </c>
      <c r="I24" s="68">
        <v>10148400</v>
      </c>
      <c r="J24" s="68">
        <v>26150</v>
      </c>
    </row>
    <row r="25" spans="1:10" s="4" customFormat="1" ht="12.75">
      <c r="A25" s="17" t="s">
        <v>42</v>
      </c>
      <c r="B25" s="36">
        <v>41439</v>
      </c>
      <c r="C25" s="37">
        <v>0.01657</v>
      </c>
      <c r="D25" s="68">
        <v>9994626</v>
      </c>
      <c r="E25" s="68">
        <f t="shared" si="1"/>
        <v>268</v>
      </c>
      <c r="F25" s="68">
        <v>9994894</v>
      </c>
      <c r="G25" s="68">
        <v>10208100</v>
      </c>
      <c r="H25" s="68">
        <f t="shared" si="0"/>
        <v>-16300</v>
      </c>
      <c r="I25" s="68">
        <v>10191800</v>
      </c>
      <c r="J25" s="68">
        <v>61898</v>
      </c>
    </row>
    <row r="26" spans="1:17" s="9" customFormat="1" ht="12.75">
      <c r="A26" s="67" t="s">
        <v>43</v>
      </c>
      <c r="B26" s="36">
        <v>41593</v>
      </c>
      <c r="C26" s="37">
        <v>0.009</v>
      </c>
      <c r="D26" s="68">
        <v>10000000</v>
      </c>
      <c r="E26" s="68">
        <f t="shared" si="1"/>
        <v>0</v>
      </c>
      <c r="F26" s="68">
        <v>10000000</v>
      </c>
      <c r="G26" s="68">
        <v>10008500</v>
      </c>
      <c r="H26" s="68">
        <f t="shared" si="0"/>
        <v>-5300</v>
      </c>
      <c r="I26" s="68">
        <v>10003200</v>
      </c>
      <c r="J26" s="68">
        <v>41678</v>
      </c>
      <c r="K26" s="3"/>
      <c r="L26" s="3"/>
      <c r="M26" s="3"/>
      <c r="N26" s="3"/>
      <c r="O26" s="3"/>
      <c r="P26" s="3"/>
      <c r="Q26" s="3"/>
    </row>
    <row r="27" spans="1:10" s="3" customFormat="1" ht="12.75">
      <c r="A27" s="17" t="s">
        <v>42</v>
      </c>
      <c r="B27" s="36">
        <v>41694</v>
      </c>
      <c r="C27" s="37">
        <v>0.016</v>
      </c>
      <c r="D27" s="68">
        <v>8000000</v>
      </c>
      <c r="E27" s="68">
        <f t="shared" si="1"/>
        <v>0</v>
      </c>
      <c r="F27" s="68">
        <v>8000000</v>
      </c>
      <c r="G27" s="68">
        <v>8044080</v>
      </c>
      <c r="H27" s="68">
        <f t="shared" si="0"/>
        <v>-9440</v>
      </c>
      <c r="I27" s="68">
        <v>8034640</v>
      </c>
      <c r="J27" s="68">
        <v>23321</v>
      </c>
    </row>
    <row r="28" spans="1:10" s="3" customFormat="1" ht="12.75">
      <c r="A28" s="67" t="s">
        <v>48</v>
      </c>
      <c r="B28" s="36">
        <v>41820</v>
      </c>
      <c r="C28" s="37">
        <v>0.008</v>
      </c>
      <c r="D28" s="68">
        <v>10000000</v>
      </c>
      <c r="E28" s="68">
        <f t="shared" si="1"/>
        <v>0</v>
      </c>
      <c r="F28" s="68">
        <v>10000000</v>
      </c>
      <c r="G28" s="68">
        <v>10017100</v>
      </c>
      <c r="H28" s="68">
        <f t="shared" si="0"/>
        <v>-3600</v>
      </c>
      <c r="I28" s="68">
        <v>10013500</v>
      </c>
      <c r="J28" s="68">
        <v>26959</v>
      </c>
    </row>
    <row r="29" spans="1:10" s="3" customFormat="1" ht="12.75">
      <c r="A29" s="67" t="s">
        <v>49</v>
      </c>
      <c r="B29" s="36">
        <v>41820</v>
      </c>
      <c r="C29" s="37">
        <v>0.011</v>
      </c>
      <c r="D29" s="68">
        <v>10000000</v>
      </c>
      <c r="E29" s="68">
        <f t="shared" si="1"/>
        <v>0</v>
      </c>
      <c r="F29" s="68">
        <v>10000000</v>
      </c>
      <c r="G29" s="68">
        <v>10017000</v>
      </c>
      <c r="H29" s="68">
        <f t="shared" si="0"/>
        <v>-5900</v>
      </c>
      <c r="I29" s="68">
        <v>10011100</v>
      </c>
      <c r="J29" s="68">
        <v>37069</v>
      </c>
    </row>
    <row r="30" spans="1:10" s="3" customFormat="1" ht="12.75">
      <c r="A30" s="67" t="s">
        <v>41</v>
      </c>
      <c r="B30" s="36">
        <v>41838</v>
      </c>
      <c r="C30" s="37">
        <v>0.0125</v>
      </c>
      <c r="D30" s="68">
        <v>10000000</v>
      </c>
      <c r="E30" s="68">
        <f t="shared" si="1"/>
        <v>0</v>
      </c>
      <c r="F30" s="68">
        <v>10000000</v>
      </c>
      <c r="G30" s="68">
        <v>10021100</v>
      </c>
      <c r="H30" s="68">
        <f t="shared" si="0"/>
        <v>-7000</v>
      </c>
      <c r="I30" s="68">
        <v>10014100</v>
      </c>
      <c r="J30" s="68">
        <v>35959</v>
      </c>
    </row>
    <row r="31" spans="1:10" s="3" customFormat="1" ht="12.75">
      <c r="A31" s="67" t="s">
        <v>42</v>
      </c>
      <c r="B31" s="36">
        <v>41876</v>
      </c>
      <c r="C31" s="37">
        <v>0.0125</v>
      </c>
      <c r="D31" s="68">
        <v>10000000</v>
      </c>
      <c r="E31" s="68">
        <f t="shared" si="1"/>
        <v>0</v>
      </c>
      <c r="F31" s="68">
        <v>10000000</v>
      </c>
      <c r="G31" s="68">
        <v>10062800</v>
      </c>
      <c r="H31" s="68">
        <f t="shared" si="0"/>
        <v>-15000</v>
      </c>
      <c r="I31" s="68">
        <v>10047800</v>
      </c>
      <c r="J31" s="68">
        <v>23202</v>
      </c>
    </row>
    <row r="32" spans="1:10" s="3" customFormat="1" ht="12.75">
      <c r="A32" s="67" t="s">
        <v>43</v>
      </c>
      <c r="B32" s="36">
        <v>42123</v>
      </c>
      <c r="C32" s="37">
        <v>0.011</v>
      </c>
      <c r="D32" s="68">
        <v>0</v>
      </c>
      <c r="E32" s="68">
        <f t="shared" si="1"/>
        <v>7550000</v>
      </c>
      <c r="F32" s="68">
        <v>7550000</v>
      </c>
      <c r="G32" s="68">
        <v>0</v>
      </c>
      <c r="H32" s="68">
        <f t="shared" si="0"/>
        <v>7550000</v>
      </c>
      <c r="I32" s="68">
        <v>7550000</v>
      </c>
      <c r="J32" s="68">
        <v>452</v>
      </c>
    </row>
    <row r="33" spans="1:10" s="3" customFormat="1" ht="12.75">
      <c r="A33" s="17"/>
      <c r="B33" s="36"/>
      <c r="C33" s="37"/>
      <c r="D33" s="68"/>
      <c r="E33" s="68"/>
      <c r="F33" s="68"/>
      <c r="G33" s="68"/>
      <c r="H33" s="68"/>
      <c r="I33" s="68"/>
      <c r="J33" s="68"/>
    </row>
    <row r="34" spans="1:10" s="3" customFormat="1" ht="12.75">
      <c r="A34" s="17" t="s">
        <v>20</v>
      </c>
      <c r="B34" s="41"/>
      <c r="C34" s="37"/>
      <c r="D34" s="72">
        <f aca="true" t="shared" si="2" ref="D34:I34">SUM(D23:D33)</f>
        <v>88056184</v>
      </c>
      <c r="E34" s="72">
        <f t="shared" si="2"/>
        <v>7543189</v>
      </c>
      <c r="F34" s="72">
        <f t="shared" si="2"/>
        <v>95599373</v>
      </c>
      <c r="G34" s="72">
        <f t="shared" si="2"/>
        <v>88566880</v>
      </c>
      <c r="H34" s="72">
        <f t="shared" si="2"/>
        <v>7460860</v>
      </c>
      <c r="I34" s="72">
        <f t="shared" si="2"/>
        <v>96027740</v>
      </c>
      <c r="J34" s="72">
        <f>ROUND(SUM(J23:J33),0)</f>
        <v>318979</v>
      </c>
    </row>
    <row r="35" spans="1:10" s="3" customFormat="1" ht="12.75">
      <c r="A35" s="27"/>
      <c r="B35" s="42"/>
      <c r="C35" s="43"/>
      <c r="D35" s="35"/>
      <c r="E35" s="35"/>
      <c r="F35" s="35"/>
      <c r="G35" s="35"/>
      <c r="H35" s="35"/>
      <c r="I35" s="35"/>
      <c r="J35" s="35"/>
    </row>
    <row r="36" spans="1:28" s="3" customFormat="1" ht="13.5" thickBot="1">
      <c r="A36" s="44" t="s">
        <v>21</v>
      </c>
      <c r="B36" s="29"/>
      <c r="C36" s="44"/>
      <c r="D36" s="45">
        <f aca="true" t="shared" si="3" ref="D36:J36">+D34+D19</f>
        <v>182689226</v>
      </c>
      <c r="E36" s="45">
        <f t="shared" si="3"/>
        <v>-5779724</v>
      </c>
      <c r="F36" s="45">
        <f t="shared" si="3"/>
        <v>176909502</v>
      </c>
      <c r="G36" s="45">
        <f t="shared" si="3"/>
        <v>183199922</v>
      </c>
      <c r="H36" s="45">
        <f t="shared" si="3"/>
        <v>-5862053</v>
      </c>
      <c r="I36" s="45">
        <f t="shared" si="3"/>
        <v>177337869</v>
      </c>
      <c r="J36" s="45">
        <f t="shared" si="3"/>
        <v>318979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3.5" thickTop="1">
      <c r="A37" s="46"/>
      <c r="B37" s="16"/>
      <c r="C37" s="15"/>
      <c r="D37" s="35"/>
      <c r="E37" s="35"/>
      <c r="F37" s="35"/>
      <c r="G37" s="35"/>
      <c r="H37" s="35"/>
      <c r="I37" s="35"/>
      <c r="J37" s="35"/>
    </row>
    <row r="38" spans="1:10" s="3" customFormat="1" ht="12.75">
      <c r="A38" s="15"/>
      <c r="B38" s="16"/>
      <c r="C38" s="15"/>
      <c r="D38" s="17"/>
      <c r="E38" s="17"/>
      <c r="F38" s="17"/>
      <c r="G38" s="18"/>
      <c r="H38" s="17"/>
      <c r="I38" s="17"/>
      <c r="J38" s="17"/>
    </row>
    <row r="39" spans="1:10" s="3" customFormat="1" ht="12.75">
      <c r="A39" s="15" t="s">
        <v>22</v>
      </c>
      <c r="B39" s="16"/>
      <c r="C39" s="17"/>
      <c r="D39" s="17"/>
      <c r="E39" s="17"/>
      <c r="F39" s="17" t="s">
        <v>23</v>
      </c>
      <c r="G39" s="18"/>
      <c r="H39" s="17"/>
      <c r="I39" s="47"/>
      <c r="J39" s="47"/>
    </row>
    <row r="40" spans="1:10" s="3" customFormat="1" ht="12.75">
      <c r="A40" s="15" t="s">
        <v>24</v>
      </c>
      <c r="B40" s="16"/>
      <c r="C40" s="48">
        <f>C43-C42-C41</f>
        <v>0.45999999999999996</v>
      </c>
      <c r="D40" s="49"/>
      <c r="E40" s="17"/>
      <c r="F40" s="17" t="s">
        <v>25</v>
      </c>
      <c r="G40" s="18"/>
      <c r="H40" s="50">
        <v>0.51</v>
      </c>
      <c r="I40" s="17"/>
      <c r="J40" s="17"/>
    </row>
    <row r="41" spans="1:10" s="3" customFormat="1" ht="12.75">
      <c r="A41" s="15" t="s">
        <v>27</v>
      </c>
      <c r="B41" s="51"/>
      <c r="C41" s="50">
        <f>ROUND(I34/I36,2)</f>
        <v>0.54</v>
      </c>
      <c r="D41" s="49"/>
      <c r="E41" s="17"/>
      <c r="F41" s="17" t="s">
        <v>26</v>
      </c>
      <c r="G41" s="18"/>
      <c r="H41" s="50">
        <v>0</v>
      </c>
      <c r="I41" s="17"/>
      <c r="J41" s="17"/>
    </row>
    <row r="42" spans="1:10" ht="12.75">
      <c r="A42" s="15"/>
      <c r="B42" s="16"/>
      <c r="C42" s="52"/>
      <c r="D42" s="49"/>
      <c r="E42" s="17"/>
      <c r="F42" s="17" t="s">
        <v>28</v>
      </c>
      <c r="G42" s="18"/>
      <c r="H42" s="50">
        <v>0.06</v>
      </c>
      <c r="I42" s="17"/>
      <c r="J42" s="17"/>
    </row>
    <row r="43" spans="1:10" ht="13.5" thickBot="1">
      <c r="A43" s="15"/>
      <c r="B43" s="16"/>
      <c r="C43" s="53">
        <v>1</v>
      </c>
      <c r="D43" s="49"/>
      <c r="E43" s="17"/>
      <c r="F43" s="17" t="s">
        <v>29</v>
      </c>
      <c r="G43" s="18"/>
      <c r="H43" s="52">
        <v>0.43</v>
      </c>
      <c r="I43" s="17"/>
      <c r="J43" s="17"/>
    </row>
    <row r="44" spans="1:10" ht="14.25" thickBot="1" thickTop="1">
      <c r="A44" s="15"/>
      <c r="B44" s="16"/>
      <c r="C44" s="15"/>
      <c r="D44" s="17"/>
      <c r="E44" s="17"/>
      <c r="F44" s="17"/>
      <c r="G44" s="18"/>
      <c r="H44" s="53">
        <v>1</v>
      </c>
      <c r="I44" s="17"/>
      <c r="J44" s="17"/>
    </row>
    <row r="45" spans="1:10" ht="13.5" thickTop="1">
      <c r="A45" s="15"/>
      <c r="B45" s="16"/>
      <c r="C45" s="17"/>
      <c r="D45" s="17"/>
      <c r="E45" s="17"/>
      <c r="F45" s="17"/>
      <c r="G45" s="18"/>
      <c r="H45" s="17"/>
      <c r="I45" s="17"/>
      <c r="J45" s="17"/>
    </row>
    <row r="46" spans="1:10" ht="12.75">
      <c r="A46" s="17" t="s">
        <v>30</v>
      </c>
      <c r="B46" s="16"/>
      <c r="C46" s="54" t="s">
        <v>31</v>
      </c>
      <c r="D46" s="17"/>
      <c r="E46" s="17"/>
      <c r="F46" s="17"/>
      <c r="G46" s="18"/>
      <c r="H46" s="54" t="s">
        <v>31</v>
      </c>
      <c r="I46" s="17"/>
      <c r="J46" s="17"/>
    </row>
    <row r="47" spans="1:10" ht="12.75">
      <c r="A47" s="17"/>
      <c r="B47" s="20"/>
      <c r="C47" s="17"/>
      <c r="D47" s="17"/>
      <c r="E47" s="17"/>
      <c r="F47" s="17"/>
      <c r="G47" s="18"/>
      <c r="H47" s="17"/>
      <c r="I47" s="17"/>
      <c r="J47" s="17"/>
    </row>
    <row r="48" spans="1:10" ht="12.75">
      <c r="A48" s="17" t="s">
        <v>32</v>
      </c>
      <c r="B48" s="20"/>
      <c r="C48" s="55">
        <v>0.0063</v>
      </c>
      <c r="D48" s="17"/>
      <c r="E48" s="17" t="s">
        <v>32</v>
      </c>
      <c r="F48" s="17"/>
      <c r="G48" s="18"/>
      <c r="H48" s="55">
        <f>ROUND(C48,4)</f>
        <v>0.0063</v>
      </c>
      <c r="I48" s="17"/>
      <c r="J48" s="17"/>
    </row>
    <row r="49" spans="1:10" ht="12.75">
      <c r="A49" s="17" t="s">
        <v>33</v>
      </c>
      <c r="B49" s="20"/>
      <c r="C49" s="56">
        <f>+'[1]T-Bill'!D675</f>
        <v>0.0002146153846153846</v>
      </c>
      <c r="D49" s="17"/>
      <c r="E49" s="17" t="s">
        <v>34</v>
      </c>
      <c r="F49" s="17"/>
      <c r="G49" s="18"/>
      <c r="H49" s="56">
        <f>+'[1]T-Bill'!G675</f>
        <v>0.0005523076923076923</v>
      </c>
      <c r="I49" s="17"/>
      <c r="J49" s="17"/>
    </row>
    <row r="50" spans="1:10" ht="12.75">
      <c r="A50" s="17"/>
      <c r="B50" s="20"/>
      <c r="C50" s="17"/>
      <c r="D50" s="17"/>
      <c r="E50" s="17"/>
      <c r="F50" s="17"/>
      <c r="G50" s="18"/>
      <c r="H50" s="17"/>
      <c r="I50" s="17"/>
      <c r="J50" s="17"/>
    </row>
    <row r="51" spans="1:10" ht="13.5" thickBot="1">
      <c r="A51" s="17" t="s">
        <v>35</v>
      </c>
      <c r="B51" s="20"/>
      <c r="C51" s="57">
        <f>C48-C49</f>
        <v>0.006085384615384616</v>
      </c>
      <c r="D51" s="17"/>
      <c r="E51" s="17" t="s">
        <v>35</v>
      </c>
      <c r="F51" s="17"/>
      <c r="G51" s="18" t="s">
        <v>19</v>
      </c>
      <c r="H51" s="57">
        <f>H48-H49</f>
        <v>0.005747692307692308</v>
      </c>
      <c r="I51" s="17"/>
      <c r="J51" s="17"/>
    </row>
    <row r="52" spans="1:10" ht="13.5" thickTop="1">
      <c r="A52" s="17"/>
      <c r="B52" s="20"/>
      <c r="C52" s="17"/>
      <c r="D52" s="17"/>
      <c r="E52" s="17"/>
      <c r="F52" s="17"/>
      <c r="G52" s="18"/>
      <c r="H52" s="17"/>
      <c r="I52" s="17"/>
      <c r="J52" s="17"/>
    </row>
    <row r="53" spans="1:10" ht="12.75">
      <c r="A53" s="15"/>
      <c r="B53" s="16"/>
      <c r="C53" s="15"/>
      <c r="D53" s="17"/>
      <c r="E53" s="17"/>
      <c r="F53" s="17"/>
      <c r="G53" s="18"/>
      <c r="H53" s="17"/>
      <c r="I53" s="17"/>
      <c r="J53" s="17"/>
    </row>
    <row r="54" spans="1:10" ht="12.75">
      <c r="A54" s="15" t="s">
        <v>36</v>
      </c>
      <c r="B54" s="16"/>
      <c r="C54" s="15"/>
      <c r="D54" s="17"/>
      <c r="E54" s="17"/>
      <c r="F54" s="17"/>
      <c r="G54" s="18"/>
      <c r="H54" s="17"/>
      <c r="I54" s="17"/>
      <c r="J54" s="17"/>
    </row>
    <row r="55" spans="1:10" ht="12.75">
      <c r="A55" s="15" t="s">
        <v>37</v>
      </c>
      <c r="B55" s="16"/>
      <c r="C55" s="15"/>
      <c r="D55" s="17"/>
      <c r="E55" s="17"/>
      <c r="F55" s="17"/>
      <c r="G55" s="18"/>
      <c r="H55" s="17"/>
      <c r="I55" s="17"/>
      <c r="J55" s="17"/>
    </row>
    <row r="56" spans="1:10" ht="12.75">
      <c r="A56" s="15"/>
      <c r="B56" s="16"/>
      <c r="C56" s="15"/>
      <c r="D56" s="17"/>
      <c r="E56" s="17"/>
      <c r="F56" s="17"/>
      <c r="G56" s="18"/>
      <c r="H56" s="17"/>
      <c r="I56" s="17"/>
      <c r="J56" s="17"/>
    </row>
    <row r="57" spans="1:10" ht="12.75">
      <c r="A57" s="15"/>
      <c r="B57" s="16"/>
      <c r="C57" s="15"/>
      <c r="D57" s="17"/>
      <c r="E57" s="17"/>
      <c r="F57" s="17"/>
      <c r="G57" s="18"/>
      <c r="H57" s="17"/>
      <c r="I57" s="17"/>
      <c r="J57" s="17"/>
    </row>
    <row r="58" spans="1:10" ht="12.75">
      <c r="A58" s="15"/>
      <c r="B58" s="16"/>
      <c r="C58" s="15"/>
      <c r="D58" s="17"/>
      <c r="E58" s="17"/>
      <c r="F58" s="17"/>
      <c r="G58" s="18"/>
      <c r="H58" s="17"/>
      <c r="I58" s="17"/>
      <c r="J58" s="17"/>
    </row>
    <row r="59" spans="1:10" ht="12.75">
      <c r="A59" s="15"/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7"/>
      <c r="B61" s="8"/>
      <c r="C61" s="7"/>
      <c r="D61" s="58"/>
      <c r="E61" s="17"/>
      <c r="F61" s="60"/>
      <c r="G61" s="59"/>
      <c r="H61" s="60"/>
      <c r="I61" s="22"/>
      <c r="J61" s="17"/>
    </row>
    <row r="62" spans="1:10" ht="12.75">
      <c r="A62" s="63" t="s">
        <v>44</v>
      </c>
      <c r="B62" s="16"/>
      <c r="C62" s="15"/>
      <c r="D62" s="17"/>
      <c r="E62" s="17"/>
      <c r="F62" s="65"/>
      <c r="G62" s="16"/>
      <c r="H62" s="15"/>
      <c r="I62" s="17"/>
      <c r="J62" s="22"/>
    </row>
    <row r="63" spans="1:10" ht="12.75">
      <c r="A63" s="63" t="s">
        <v>45</v>
      </c>
      <c r="B63" s="16"/>
      <c r="C63" s="15"/>
      <c r="D63" s="17"/>
      <c r="E63" s="17"/>
      <c r="F63" s="65"/>
      <c r="G63" s="16"/>
      <c r="H63" s="15"/>
      <c r="I63" s="17"/>
      <c r="J63" s="17"/>
    </row>
    <row r="64" spans="1:10" ht="12.75">
      <c r="A64" s="15" t="s">
        <v>46</v>
      </c>
      <c r="B64" s="16"/>
      <c r="C64" s="15"/>
      <c r="D64" s="17"/>
      <c r="E64" s="17"/>
      <c r="F64" s="65"/>
      <c r="G64" s="16"/>
      <c r="H64" s="15"/>
      <c r="I64" s="17"/>
      <c r="J64" s="17"/>
    </row>
    <row r="65" spans="1:10" ht="12.75">
      <c r="A65" s="64" t="s">
        <v>47</v>
      </c>
      <c r="B65" s="51"/>
      <c r="C65" s="15"/>
      <c r="D65" s="17"/>
      <c r="E65" s="17"/>
      <c r="F65" s="66"/>
      <c r="G65" s="51"/>
      <c r="H65" s="15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 t="s">
        <v>38</v>
      </c>
      <c r="B67" s="16"/>
      <c r="C67" s="15"/>
      <c r="D67" s="17"/>
      <c r="E67" s="17"/>
      <c r="F67" s="15"/>
      <c r="G67" s="18"/>
      <c r="H67" s="17"/>
      <c r="I67" s="17"/>
      <c r="J67" s="17"/>
    </row>
    <row r="68" spans="1:10" ht="12.75">
      <c r="A68" s="15" t="s">
        <v>0</v>
      </c>
      <c r="B68" s="16"/>
      <c r="C68" s="15"/>
      <c r="D68" s="17"/>
      <c r="E68" s="17"/>
      <c r="F68" s="15"/>
      <c r="G68" s="18"/>
      <c r="H68" s="17"/>
      <c r="I68" s="17"/>
      <c r="J68" s="17"/>
    </row>
    <row r="69" spans="1:10" ht="12.75">
      <c r="A69" s="15" t="s">
        <v>39</v>
      </c>
      <c r="B69" s="16"/>
      <c r="C69" s="15"/>
      <c r="D69" s="17"/>
      <c r="E69" s="17"/>
      <c r="F69" s="15"/>
      <c r="G69" s="18"/>
      <c r="H69" s="17"/>
      <c r="I69" s="17"/>
      <c r="J69" s="17"/>
    </row>
    <row r="70" spans="1:10" ht="12.75">
      <c r="A70" s="15" t="s">
        <v>40</v>
      </c>
      <c r="B70" s="16"/>
      <c r="C70" s="15"/>
      <c r="D70" s="17"/>
      <c r="E70" s="17"/>
      <c r="F70" s="15"/>
      <c r="G70" s="18"/>
      <c r="H70" s="17"/>
      <c r="I70" s="17"/>
      <c r="J70" s="17"/>
    </row>
    <row r="71" spans="1:10" ht="12.75">
      <c r="A71" s="22"/>
      <c r="B71" s="73"/>
      <c r="C71" s="22"/>
      <c r="D71" s="22"/>
      <c r="E71" s="22"/>
      <c r="F71" s="22"/>
      <c r="G71" s="74"/>
      <c r="H71" s="22"/>
      <c r="I71" s="22"/>
      <c r="J71" s="22"/>
    </row>
    <row r="72" spans="1:10" ht="12.75">
      <c r="A72" s="22"/>
      <c r="B72" s="73"/>
      <c r="C72" s="22"/>
      <c r="D72" s="22"/>
      <c r="E72" s="22"/>
      <c r="F72" s="22"/>
      <c r="G72" s="74"/>
      <c r="H72" s="22"/>
      <c r="I72" s="22"/>
      <c r="J72" s="22"/>
    </row>
    <row r="73" spans="1:10" ht="12.75">
      <c r="A73" s="22"/>
      <c r="B73" s="73"/>
      <c r="C73" s="22"/>
      <c r="D73" s="22"/>
      <c r="E73" s="22"/>
      <c r="F73" s="22"/>
      <c r="G73" s="74"/>
      <c r="H73" s="22"/>
      <c r="I73" s="22"/>
      <c r="J73" s="22"/>
    </row>
    <row r="74" spans="1:10" ht="12.75">
      <c r="A74" s="22"/>
      <c r="B74" s="73"/>
      <c r="C74" s="22"/>
      <c r="D74" s="22"/>
      <c r="E74" s="22"/>
      <c r="F74" s="22"/>
      <c r="G74" s="74"/>
      <c r="H74" s="22"/>
      <c r="I74" s="22"/>
      <c r="J74" s="22"/>
    </row>
    <row r="75" spans="1:10" ht="12.75">
      <c r="A75" s="22"/>
      <c r="B75" s="73"/>
      <c r="C75" s="22"/>
      <c r="D75" s="22"/>
      <c r="E75" s="22"/>
      <c r="F75" s="22"/>
      <c r="G75" s="74"/>
      <c r="H75" s="22"/>
      <c r="I75" s="22"/>
      <c r="J75" s="22"/>
    </row>
    <row r="76" spans="1:10" ht="12.75">
      <c r="A76" s="15"/>
      <c r="B76" s="16"/>
      <c r="C76" s="15"/>
      <c r="D76" s="17"/>
      <c r="E76" s="17"/>
      <c r="F76" s="15"/>
      <c r="G76" s="18"/>
      <c r="H76" s="17"/>
      <c r="I76" s="17"/>
      <c r="J76" s="17"/>
    </row>
    <row r="119" ht="12" customHeight="1"/>
  </sheetData>
  <sheetProtection/>
  <mergeCells count="3">
    <mergeCell ref="A5:J5"/>
    <mergeCell ref="A6:J6"/>
    <mergeCell ref="A7:J7"/>
  </mergeCells>
  <hyperlinks>
    <hyperlink ref="A65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49:H51 D48:H48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80" zoomScaleNormal="80" zoomScalePageLayoutView="0" workbookViewId="0" topLeftCell="A1">
      <selection activeCell="R79" sqref="R79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40816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40786</v>
      </c>
      <c r="E14" s="5" t="s">
        <v>8</v>
      </c>
      <c r="F14" s="5">
        <f>A7</f>
        <v>40816</v>
      </c>
      <c r="G14" s="5">
        <f>D14</f>
        <v>40786</v>
      </c>
      <c r="H14" s="5" t="s">
        <v>8</v>
      </c>
      <c r="I14" s="5">
        <f>F14</f>
        <v>40816</v>
      </c>
      <c r="J14" s="5">
        <f>+I14</f>
        <v>40816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0.00093</v>
      </c>
      <c r="D17" s="68">
        <v>47611229</v>
      </c>
      <c r="E17" s="68">
        <f>ROUND(SUM(F17-D17),0)</f>
        <v>-1196286</v>
      </c>
      <c r="F17" s="68">
        <v>46414943</v>
      </c>
      <c r="G17" s="68">
        <v>47611229</v>
      </c>
      <c r="H17" s="68">
        <f>E17</f>
        <v>-1196286</v>
      </c>
      <c r="I17" s="68">
        <f>+F17</f>
        <v>46414943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0.0009</v>
      </c>
      <c r="D18" s="68">
        <v>40197779</v>
      </c>
      <c r="E18" s="68">
        <f>ROUND(SUM(F18-D18),0)</f>
        <v>8020320</v>
      </c>
      <c r="F18" s="68">
        <v>48218099</v>
      </c>
      <c r="G18" s="68">
        <v>40197779</v>
      </c>
      <c r="H18" s="68">
        <f>E18</f>
        <v>8020320</v>
      </c>
      <c r="I18" s="68">
        <f>+F18</f>
        <v>48218099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32" t="s">
        <v>17</v>
      </c>
      <c r="B19" s="33"/>
      <c r="C19" s="70"/>
      <c r="D19" s="34">
        <f>SUM(D17:D18)</f>
        <v>87809008</v>
      </c>
      <c r="E19" s="34">
        <f>ROUND(SUM(E17:E18),0)</f>
        <v>6824034</v>
      </c>
      <c r="F19" s="34">
        <f>SUM(F17:F18)</f>
        <v>94633042</v>
      </c>
      <c r="G19" s="34">
        <f>SUM(G17:G18)</f>
        <v>87809008</v>
      </c>
      <c r="H19" s="34">
        <f>SUM(H17:H18)</f>
        <v>6824034</v>
      </c>
      <c r="I19" s="34">
        <f>SUM(I17:I18)</f>
        <v>94633042</v>
      </c>
      <c r="J19" s="34">
        <f>SUM(J17:J18)</f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21"/>
      <c r="B20" s="29"/>
      <c r="C20" s="71"/>
      <c r="D20" s="35"/>
      <c r="E20" s="35"/>
      <c r="F20" s="35"/>
      <c r="G20" s="35"/>
      <c r="H20" s="35"/>
      <c r="I20" s="35"/>
      <c r="J20" s="35"/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61"/>
      <c r="B21" s="62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15" t="s">
        <v>18</v>
      </c>
      <c r="B22" s="38"/>
      <c r="C22" s="39"/>
      <c r="D22" s="40"/>
      <c r="E22" s="40"/>
      <c r="F22" s="40"/>
      <c r="G22" s="40" t="s">
        <v>19</v>
      </c>
      <c r="H22" s="40" t="s">
        <v>19</v>
      </c>
      <c r="I22" s="40" t="s">
        <v>19</v>
      </c>
      <c r="J22" s="40"/>
    </row>
    <row r="23" spans="1:10" s="9" customFormat="1" ht="12.75">
      <c r="A23" s="17" t="s">
        <v>41</v>
      </c>
      <c r="B23" s="36">
        <v>40892</v>
      </c>
      <c r="C23" s="37">
        <v>0.00877</v>
      </c>
      <c r="D23" s="68">
        <v>10007104</v>
      </c>
      <c r="E23" s="68">
        <f>ROUND(SUM(F23-D23),0)</f>
        <v>-2010</v>
      </c>
      <c r="F23" s="68">
        <v>10005094</v>
      </c>
      <c r="G23" s="68">
        <v>10029000</v>
      </c>
      <c r="H23" s="68">
        <f aca="true" t="shared" si="0" ref="H23:H33">ROUND(SUM(I23-G23),0)</f>
        <v>-7700</v>
      </c>
      <c r="I23" s="68">
        <v>10021300</v>
      </c>
      <c r="J23" s="68">
        <v>32736</v>
      </c>
    </row>
    <row r="24" spans="1:10" s="4" customFormat="1" ht="12.75">
      <c r="A24" s="17" t="s">
        <v>42</v>
      </c>
      <c r="B24" s="36">
        <v>41166</v>
      </c>
      <c r="C24" s="37">
        <v>0.01397</v>
      </c>
      <c r="D24" s="68">
        <v>10061304</v>
      </c>
      <c r="E24" s="68">
        <f aca="true" t="shared" si="1" ref="E24:E33">ROUND(SUM(F24-D24),0)</f>
        <v>-4840</v>
      </c>
      <c r="F24" s="68">
        <v>10056464</v>
      </c>
      <c r="G24" s="68">
        <v>10180400</v>
      </c>
      <c r="H24" s="68">
        <f t="shared" si="0"/>
        <v>-13500</v>
      </c>
      <c r="I24" s="68">
        <v>10166900</v>
      </c>
      <c r="J24" s="68">
        <v>9210</v>
      </c>
    </row>
    <row r="25" spans="1:10" s="4" customFormat="1" ht="12.75">
      <c r="A25" s="17" t="s">
        <v>42</v>
      </c>
      <c r="B25" s="36">
        <v>41439</v>
      </c>
      <c r="C25" s="37">
        <v>0.01657</v>
      </c>
      <c r="D25" s="68">
        <v>9994368</v>
      </c>
      <c r="E25" s="68">
        <f t="shared" si="1"/>
        <v>258</v>
      </c>
      <c r="F25" s="68">
        <v>9994626</v>
      </c>
      <c r="G25" s="68">
        <v>10226700</v>
      </c>
      <c r="H25" s="68">
        <f t="shared" si="0"/>
        <v>-18600</v>
      </c>
      <c r="I25" s="68">
        <v>10208100</v>
      </c>
      <c r="J25" s="68">
        <v>48134</v>
      </c>
    </row>
    <row r="26" spans="1:17" s="9" customFormat="1" ht="12.75">
      <c r="A26" s="67" t="s">
        <v>43</v>
      </c>
      <c r="B26" s="36">
        <v>41593</v>
      </c>
      <c r="C26" s="37">
        <v>0.009</v>
      </c>
      <c r="D26" s="68">
        <v>10000000</v>
      </c>
      <c r="E26" s="68">
        <f t="shared" si="1"/>
        <v>0</v>
      </c>
      <c r="F26" s="68">
        <v>10000000</v>
      </c>
      <c r="G26" s="68">
        <v>10014100</v>
      </c>
      <c r="H26" s="68">
        <f t="shared" si="0"/>
        <v>-5600</v>
      </c>
      <c r="I26" s="68">
        <v>10008500</v>
      </c>
      <c r="J26" s="68">
        <v>34034</v>
      </c>
      <c r="K26" s="3"/>
      <c r="L26" s="3"/>
      <c r="M26" s="3"/>
      <c r="N26" s="3"/>
      <c r="O26" s="3"/>
      <c r="P26" s="3"/>
      <c r="Q26" s="3"/>
    </row>
    <row r="27" spans="1:10" s="3" customFormat="1" ht="12.75">
      <c r="A27" s="17" t="s">
        <v>42</v>
      </c>
      <c r="B27" s="36">
        <v>41694</v>
      </c>
      <c r="C27" s="37">
        <v>0.016</v>
      </c>
      <c r="D27" s="68">
        <v>8000000</v>
      </c>
      <c r="E27" s="68">
        <f t="shared" si="1"/>
        <v>0</v>
      </c>
      <c r="F27" s="68">
        <v>8000000</v>
      </c>
      <c r="G27" s="68">
        <v>8051840</v>
      </c>
      <c r="H27" s="68">
        <f t="shared" si="0"/>
        <v>-7760</v>
      </c>
      <c r="I27" s="68">
        <v>8044080</v>
      </c>
      <c r="J27" s="68">
        <v>12449</v>
      </c>
    </row>
    <row r="28" spans="1:10" s="3" customFormat="1" ht="12.75">
      <c r="A28" s="67" t="s">
        <v>43</v>
      </c>
      <c r="B28" s="36">
        <v>41705</v>
      </c>
      <c r="C28" s="37">
        <v>0.0175</v>
      </c>
      <c r="D28" s="68">
        <v>10000000</v>
      </c>
      <c r="E28" s="68">
        <f t="shared" si="1"/>
        <v>-10000000</v>
      </c>
      <c r="F28" s="68">
        <v>0</v>
      </c>
      <c r="G28" s="68">
        <v>10002100</v>
      </c>
      <c r="H28" s="68">
        <f t="shared" si="0"/>
        <v>-10002100</v>
      </c>
      <c r="I28" s="68">
        <v>0</v>
      </c>
      <c r="J28" s="68">
        <v>0</v>
      </c>
    </row>
    <row r="29" spans="1:10" s="3" customFormat="1" ht="12.75">
      <c r="A29" s="17" t="s">
        <v>41</v>
      </c>
      <c r="B29" s="36">
        <v>41792</v>
      </c>
      <c r="C29" s="37">
        <v>0.01375</v>
      </c>
      <c r="D29" s="68">
        <v>10000000</v>
      </c>
      <c r="E29" s="68">
        <f t="shared" si="1"/>
        <v>-10000000</v>
      </c>
      <c r="F29" s="68">
        <v>0</v>
      </c>
      <c r="G29" s="68">
        <v>10000300</v>
      </c>
      <c r="H29" s="68">
        <f t="shared" si="0"/>
        <v>-10000300</v>
      </c>
      <c r="I29" s="68">
        <v>0</v>
      </c>
      <c r="J29" s="68">
        <v>0</v>
      </c>
    </row>
    <row r="30" spans="1:10" s="3" customFormat="1" ht="12.75">
      <c r="A30" s="67" t="s">
        <v>48</v>
      </c>
      <c r="B30" s="36">
        <v>41820</v>
      </c>
      <c r="C30" s="37">
        <v>0.008</v>
      </c>
      <c r="D30" s="68">
        <v>10000000</v>
      </c>
      <c r="E30" s="68">
        <f t="shared" si="1"/>
        <v>0</v>
      </c>
      <c r="F30" s="68">
        <v>10000000</v>
      </c>
      <c r="G30" s="68">
        <v>10023700</v>
      </c>
      <c r="H30" s="68">
        <f t="shared" si="0"/>
        <v>-6600</v>
      </c>
      <c r="I30" s="68">
        <v>10017100</v>
      </c>
      <c r="J30" s="68">
        <v>20164</v>
      </c>
    </row>
    <row r="31" spans="1:10" s="3" customFormat="1" ht="12.75">
      <c r="A31" s="67" t="s">
        <v>49</v>
      </c>
      <c r="B31" s="36">
        <v>41820</v>
      </c>
      <c r="C31" s="37">
        <v>0.011</v>
      </c>
      <c r="D31" s="68">
        <v>10000000</v>
      </c>
      <c r="E31" s="68">
        <f t="shared" si="1"/>
        <v>0</v>
      </c>
      <c r="F31" s="68">
        <v>10000000</v>
      </c>
      <c r="G31" s="68">
        <v>10021400</v>
      </c>
      <c r="H31" s="68">
        <f t="shared" si="0"/>
        <v>-4400</v>
      </c>
      <c r="I31" s="68">
        <v>10017000</v>
      </c>
      <c r="J31" s="68">
        <v>27726</v>
      </c>
    </row>
    <row r="32" spans="1:10" s="3" customFormat="1" ht="12.75">
      <c r="A32" s="67" t="s">
        <v>41</v>
      </c>
      <c r="B32" s="36">
        <v>41838</v>
      </c>
      <c r="C32" s="37">
        <v>0.0125</v>
      </c>
      <c r="D32" s="68">
        <v>10000000</v>
      </c>
      <c r="E32" s="68">
        <f t="shared" si="1"/>
        <v>0</v>
      </c>
      <c r="F32" s="68">
        <v>10000000</v>
      </c>
      <c r="G32" s="68">
        <v>10027500</v>
      </c>
      <c r="H32" s="68">
        <f t="shared" si="0"/>
        <v>-6400</v>
      </c>
      <c r="I32" s="68">
        <v>10021100</v>
      </c>
      <c r="J32" s="68">
        <v>25343</v>
      </c>
    </row>
    <row r="33" spans="1:10" s="3" customFormat="1" ht="12.75">
      <c r="A33" s="67" t="s">
        <v>42</v>
      </c>
      <c r="B33" s="36">
        <v>41876</v>
      </c>
      <c r="C33" s="37">
        <v>0.0125</v>
      </c>
      <c r="D33" s="68">
        <v>10000000</v>
      </c>
      <c r="E33" s="68">
        <f t="shared" si="1"/>
        <v>0</v>
      </c>
      <c r="F33" s="68">
        <v>10000000</v>
      </c>
      <c r="G33" s="68">
        <v>10068400</v>
      </c>
      <c r="H33" s="68">
        <f t="shared" si="0"/>
        <v>-5600</v>
      </c>
      <c r="I33" s="68">
        <v>10062800</v>
      </c>
      <c r="J33" s="68">
        <v>12586</v>
      </c>
    </row>
    <row r="34" spans="1:10" s="3" customFormat="1" ht="12.75">
      <c r="A34" s="17"/>
      <c r="B34" s="36"/>
      <c r="C34" s="37"/>
      <c r="D34" s="68"/>
      <c r="E34" s="68"/>
      <c r="F34" s="68"/>
      <c r="G34" s="68"/>
      <c r="H34" s="68"/>
      <c r="I34" s="68"/>
      <c r="J34" s="68"/>
    </row>
    <row r="35" spans="1:10" s="3" customFormat="1" ht="12.75">
      <c r="A35" s="17" t="s">
        <v>20</v>
      </c>
      <c r="B35" s="41"/>
      <c r="C35" s="37"/>
      <c r="D35" s="72">
        <f aca="true" t="shared" si="2" ref="D35:I35">SUM(D23:D34)</f>
        <v>108062776</v>
      </c>
      <c r="E35" s="72">
        <f t="shared" si="2"/>
        <v>-20006592</v>
      </c>
      <c r="F35" s="72">
        <f t="shared" si="2"/>
        <v>88056184</v>
      </c>
      <c r="G35" s="72">
        <f t="shared" si="2"/>
        <v>108645440</v>
      </c>
      <c r="H35" s="72">
        <f t="shared" si="2"/>
        <v>-20078560</v>
      </c>
      <c r="I35" s="72">
        <f t="shared" si="2"/>
        <v>88566880</v>
      </c>
      <c r="J35" s="72">
        <f>ROUND(SUM(J23:J34),0)</f>
        <v>222382</v>
      </c>
    </row>
    <row r="36" spans="1:28" s="3" customFormat="1" ht="12.75">
      <c r="A36" s="27"/>
      <c r="B36" s="42"/>
      <c r="C36" s="43"/>
      <c r="D36" s="35"/>
      <c r="E36" s="35"/>
      <c r="F36" s="35"/>
      <c r="G36" s="35"/>
      <c r="H36" s="35"/>
      <c r="I36" s="35"/>
      <c r="J36" s="3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3.5" thickBot="1">
      <c r="A37" s="44" t="s">
        <v>21</v>
      </c>
      <c r="B37" s="29"/>
      <c r="C37" s="44"/>
      <c r="D37" s="45">
        <f aca="true" t="shared" si="3" ref="D37:J37">+D35+D19</f>
        <v>195871784</v>
      </c>
      <c r="E37" s="45">
        <f t="shared" si="3"/>
        <v>-13182558</v>
      </c>
      <c r="F37" s="45">
        <f t="shared" si="3"/>
        <v>182689226</v>
      </c>
      <c r="G37" s="45">
        <f t="shared" si="3"/>
        <v>196454448</v>
      </c>
      <c r="H37" s="45">
        <f t="shared" si="3"/>
        <v>-13254526</v>
      </c>
      <c r="I37" s="45">
        <f t="shared" si="3"/>
        <v>183199922</v>
      </c>
      <c r="J37" s="45">
        <f t="shared" si="3"/>
        <v>222382</v>
      </c>
    </row>
    <row r="38" spans="1:10" s="3" customFormat="1" ht="13.5" thickTop="1">
      <c r="A38" s="46"/>
      <c r="B38" s="16"/>
      <c r="C38" s="15"/>
      <c r="D38" s="35"/>
      <c r="E38" s="35"/>
      <c r="F38" s="35"/>
      <c r="G38" s="35"/>
      <c r="H38" s="35"/>
      <c r="I38" s="35"/>
      <c r="J38" s="35"/>
    </row>
    <row r="39" spans="1:10" s="3" customFormat="1" ht="12.75">
      <c r="A39" s="15"/>
      <c r="B39" s="16"/>
      <c r="C39" s="15"/>
      <c r="D39" s="17"/>
      <c r="E39" s="17"/>
      <c r="F39" s="17"/>
      <c r="G39" s="18"/>
      <c r="H39" s="17"/>
      <c r="I39" s="17"/>
      <c r="J39" s="17"/>
    </row>
    <row r="40" spans="1:10" s="3" customFormat="1" ht="12.75">
      <c r="A40" s="15" t="s">
        <v>22</v>
      </c>
      <c r="B40" s="16"/>
      <c r="C40" s="17"/>
      <c r="D40" s="17"/>
      <c r="E40" s="17"/>
      <c r="F40" s="17" t="s">
        <v>23</v>
      </c>
      <c r="G40" s="18"/>
      <c r="H40" s="17"/>
      <c r="I40" s="47"/>
      <c r="J40" s="47"/>
    </row>
    <row r="41" spans="1:10" s="3" customFormat="1" ht="12.75">
      <c r="A41" s="15" t="s">
        <v>24</v>
      </c>
      <c r="B41" s="16"/>
      <c r="C41" s="48">
        <f>C44-C43-C42</f>
        <v>0.52</v>
      </c>
      <c r="D41" s="49"/>
      <c r="E41" s="17"/>
      <c r="F41" s="17" t="s">
        <v>25</v>
      </c>
      <c r="G41" s="18"/>
      <c r="H41" s="50">
        <v>0.6</v>
      </c>
      <c r="I41" s="17"/>
      <c r="J41" s="17"/>
    </row>
    <row r="42" spans="1:10" ht="12.75">
      <c r="A42" s="15" t="s">
        <v>27</v>
      </c>
      <c r="B42" s="51"/>
      <c r="C42" s="50">
        <f>ROUND(I35/I37,2)</f>
        <v>0.48</v>
      </c>
      <c r="D42" s="49"/>
      <c r="E42" s="17"/>
      <c r="F42" s="17" t="s">
        <v>26</v>
      </c>
      <c r="G42" s="18"/>
      <c r="H42" s="50">
        <v>0</v>
      </c>
      <c r="I42" s="17"/>
      <c r="J42" s="17"/>
    </row>
    <row r="43" spans="1:10" ht="12.75">
      <c r="A43" s="15"/>
      <c r="B43" s="16"/>
      <c r="C43" s="52"/>
      <c r="D43" s="49"/>
      <c r="E43" s="17"/>
      <c r="F43" s="17" t="s">
        <v>28</v>
      </c>
      <c r="G43" s="18"/>
      <c r="H43" s="50">
        <v>0.06</v>
      </c>
      <c r="I43" s="17"/>
      <c r="J43" s="17"/>
    </row>
    <row r="44" spans="1:10" ht="13.5" thickBot="1">
      <c r="A44" s="15"/>
      <c r="B44" s="16"/>
      <c r="C44" s="53">
        <v>1</v>
      </c>
      <c r="D44" s="49"/>
      <c r="E44" s="17"/>
      <c r="F44" s="17" t="s">
        <v>29</v>
      </c>
      <c r="G44" s="18"/>
      <c r="H44" s="52">
        <v>0.34</v>
      </c>
      <c r="I44" s="17"/>
      <c r="J44" s="17"/>
    </row>
    <row r="45" spans="1:10" ht="14.25" thickBot="1" thickTop="1">
      <c r="A45" s="15"/>
      <c r="B45" s="16"/>
      <c r="C45" s="15"/>
      <c r="D45" s="17"/>
      <c r="E45" s="17"/>
      <c r="F45" s="17"/>
      <c r="G45" s="18"/>
      <c r="H45" s="53">
        <v>1</v>
      </c>
      <c r="I45" s="17"/>
      <c r="J45" s="17"/>
    </row>
    <row r="46" spans="1:10" ht="13.5" thickTop="1">
      <c r="A46" s="15"/>
      <c r="B46" s="16"/>
      <c r="C46" s="17"/>
      <c r="D46" s="17"/>
      <c r="E46" s="17"/>
      <c r="F46" s="17"/>
      <c r="G46" s="18"/>
      <c r="H46" s="17"/>
      <c r="I46" s="17"/>
      <c r="J46" s="17"/>
    </row>
    <row r="47" spans="1:10" ht="12.75">
      <c r="A47" s="17" t="s">
        <v>30</v>
      </c>
      <c r="B47" s="16"/>
      <c r="C47" s="54" t="s">
        <v>31</v>
      </c>
      <c r="D47" s="17"/>
      <c r="E47" s="17"/>
      <c r="F47" s="17"/>
      <c r="G47" s="18"/>
      <c r="H47" s="54" t="s">
        <v>31</v>
      </c>
      <c r="I47" s="17"/>
      <c r="J47" s="17"/>
    </row>
    <row r="48" spans="1:10" ht="12.75">
      <c r="A48" s="17"/>
      <c r="B48" s="20"/>
      <c r="C48" s="17"/>
      <c r="D48" s="17"/>
      <c r="E48" s="17"/>
      <c r="F48" s="17"/>
      <c r="G48" s="18"/>
      <c r="H48" s="17"/>
      <c r="I48" s="17"/>
      <c r="J48" s="17"/>
    </row>
    <row r="49" spans="1:10" ht="12.75">
      <c r="A49" s="17" t="s">
        <v>32</v>
      </c>
      <c r="B49" s="20"/>
      <c r="C49" s="55">
        <v>0.007</v>
      </c>
      <c r="D49" s="17"/>
      <c r="E49" s="17" t="s">
        <v>32</v>
      </c>
      <c r="F49" s="17"/>
      <c r="G49" s="18"/>
      <c r="H49" s="55">
        <f>ROUND(C49,4)</f>
        <v>0.007</v>
      </c>
      <c r="I49" s="17"/>
      <c r="J49" s="17"/>
    </row>
    <row r="50" spans="1:10" ht="12.75">
      <c r="A50" s="17" t="s">
        <v>33</v>
      </c>
      <c r="B50" s="20"/>
      <c r="C50" s="56">
        <f>+'[1]T-Bill'!D670</f>
        <v>0.0003361538461538462</v>
      </c>
      <c r="D50" s="17"/>
      <c r="E50" s="17" t="s">
        <v>34</v>
      </c>
      <c r="F50" s="17"/>
      <c r="G50" s="18"/>
      <c r="H50" s="56">
        <f>+'[1]T-Bill'!G670</f>
        <v>0.0006853846153846154</v>
      </c>
      <c r="I50" s="17"/>
      <c r="J50" s="17"/>
    </row>
    <row r="51" spans="1:10" ht="12.75">
      <c r="A51" s="17"/>
      <c r="B51" s="20"/>
      <c r="C51" s="17"/>
      <c r="D51" s="17"/>
      <c r="E51" s="17"/>
      <c r="F51" s="17"/>
      <c r="G51" s="18"/>
      <c r="H51" s="17"/>
      <c r="I51" s="17"/>
      <c r="J51" s="17"/>
    </row>
    <row r="52" spans="1:10" ht="13.5" thickBot="1">
      <c r="A52" s="17" t="s">
        <v>35</v>
      </c>
      <c r="B52" s="20"/>
      <c r="C52" s="57">
        <f>C49-C50</f>
        <v>0.006663846153846154</v>
      </c>
      <c r="D52" s="17"/>
      <c r="E52" s="17" t="s">
        <v>35</v>
      </c>
      <c r="F52" s="17"/>
      <c r="G52" s="18" t="s">
        <v>19</v>
      </c>
      <c r="H52" s="57">
        <f>H49-H50</f>
        <v>0.006314615384615385</v>
      </c>
      <c r="I52" s="17"/>
      <c r="J52" s="17"/>
    </row>
    <row r="53" spans="1:10" ht="13.5" thickTop="1">
      <c r="A53" s="17"/>
      <c r="B53" s="20"/>
      <c r="C53" s="17"/>
      <c r="D53" s="17"/>
      <c r="E53" s="17"/>
      <c r="F53" s="17"/>
      <c r="G53" s="18"/>
      <c r="H53" s="17"/>
      <c r="I53" s="17"/>
      <c r="J53" s="17"/>
    </row>
    <row r="54" spans="1:10" ht="12.75">
      <c r="A54" s="15"/>
      <c r="B54" s="16"/>
      <c r="C54" s="15"/>
      <c r="D54" s="17"/>
      <c r="E54" s="17"/>
      <c r="F54" s="17"/>
      <c r="G54" s="18"/>
      <c r="H54" s="17"/>
      <c r="I54" s="17"/>
      <c r="J54" s="17"/>
    </row>
    <row r="55" spans="1:10" ht="12.75">
      <c r="A55" s="15" t="s">
        <v>36</v>
      </c>
      <c r="B55" s="16"/>
      <c r="C55" s="15"/>
      <c r="D55" s="17"/>
      <c r="E55" s="17"/>
      <c r="F55" s="17"/>
      <c r="G55" s="18"/>
      <c r="H55" s="17"/>
      <c r="I55" s="17"/>
      <c r="J55" s="17"/>
    </row>
    <row r="56" spans="1:10" ht="12.75">
      <c r="A56" s="15" t="s">
        <v>37</v>
      </c>
      <c r="B56" s="16"/>
      <c r="C56" s="15"/>
      <c r="D56" s="17"/>
      <c r="E56" s="17"/>
      <c r="F56" s="17"/>
      <c r="G56" s="18"/>
      <c r="H56" s="17"/>
      <c r="I56" s="17"/>
      <c r="J56" s="17"/>
    </row>
    <row r="57" spans="1:10" ht="12.75">
      <c r="A57" s="15"/>
      <c r="B57" s="16"/>
      <c r="C57" s="15"/>
      <c r="D57" s="17"/>
      <c r="E57" s="17"/>
      <c r="F57" s="17"/>
      <c r="G57" s="18"/>
      <c r="H57" s="17"/>
      <c r="I57" s="17"/>
      <c r="J57" s="17"/>
    </row>
    <row r="58" spans="1:10" ht="12.75">
      <c r="A58" s="15"/>
      <c r="B58" s="16"/>
      <c r="C58" s="15"/>
      <c r="D58" s="17"/>
      <c r="E58" s="17"/>
      <c r="F58" s="17"/>
      <c r="G58" s="18"/>
      <c r="H58" s="17"/>
      <c r="I58" s="17"/>
      <c r="J58" s="17"/>
    </row>
    <row r="59" spans="1:10" ht="12.75">
      <c r="A59" s="15"/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/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7"/>
      <c r="B62" s="8"/>
      <c r="C62" s="7"/>
      <c r="D62" s="58"/>
      <c r="E62" s="17"/>
      <c r="F62" s="60"/>
      <c r="G62" s="59"/>
      <c r="H62" s="60"/>
      <c r="I62" s="22"/>
      <c r="J62" s="17"/>
    </row>
    <row r="63" spans="1:10" ht="12.75">
      <c r="A63" s="63" t="s">
        <v>44</v>
      </c>
      <c r="B63" s="16"/>
      <c r="C63" s="15"/>
      <c r="D63" s="17"/>
      <c r="E63" s="17"/>
      <c r="F63" s="65"/>
      <c r="G63" s="16"/>
      <c r="H63" s="15"/>
      <c r="I63" s="17"/>
      <c r="J63" s="22"/>
    </row>
    <row r="64" spans="1:10" ht="12.75">
      <c r="A64" s="63" t="s">
        <v>45</v>
      </c>
      <c r="B64" s="16"/>
      <c r="C64" s="15"/>
      <c r="D64" s="17"/>
      <c r="E64" s="17"/>
      <c r="F64" s="65"/>
      <c r="G64" s="16"/>
      <c r="H64" s="15"/>
      <c r="I64" s="17"/>
      <c r="J64" s="17"/>
    </row>
    <row r="65" spans="1:10" ht="12.75">
      <c r="A65" s="15" t="s">
        <v>46</v>
      </c>
      <c r="B65" s="16"/>
      <c r="C65" s="15"/>
      <c r="D65" s="17"/>
      <c r="E65" s="17"/>
      <c r="F65" s="65"/>
      <c r="G65" s="16"/>
      <c r="H65" s="15"/>
      <c r="I65" s="17"/>
      <c r="J65" s="17"/>
    </row>
    <row r="66" spans="1:10" ht="12.75">
      <c r="A66" s="64" t="s">
        <v>47</v>
      </c>
      <c r="B66" s="51"/>
      <c r="C66" s="15"/>
      <c r="D66" s="17"/>
      <c r="E66" s="17"/>
      <c r="F66" s="66"/>
      <c r="G66" s="51"/>
      <c r="H66" s="15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 t="s">
        <v>38</v>
      </c>
      <c r="B68" s="16"/>
      <c r="C68" s="15"/>
      <c r="D68" s="17"/>
      <c r="E68" s="17"/>
      <c r="F68" s="15"/>
      <c r="G68" s="18"/>
      <c r="H68" s="17"/>
      <c r="I68" s="17"/>
      <c r="J68" s="17"/>
    </row>
    <row r="69" spans="1:10" ht="12.75">
      <c r="A69" s="15" t="s">
        <v>0</v>
      </c>
      <c r="B69" s="16"/>
      <c r="C69" s="15"/>
      <c r="D69" s="17"/>
      <c r="E69" s="17"/>
      <c r="F69" s="15"/>
      <c r="G69" s="18"/>
      <c r="H69" s="17"/>
      <c r="I69" s="17"/>
      <c r="J69" s="17"/>
    </row>
    <row r="70" spans="1:10" ht="12.75">
      <c r="A70" s="15" t="s">
        <v>39</v>
      </c>
      <c r="B70" s="16"/>
      <c r="C70" s="15"/>
      <c r="D70" s="17"/>
      <c r="E70" s="17"/>
      <c r="F70" s="15"/>
      <c r="G70" s="18"/>
      <c r="H70" s="17"/>
      <c r="I70" s="17"/>
      <c r="J70" s="17"/>
    </row>
    <row r="71" spans="1:10" ht="12.75">
      <c r="A71" s="15" t="s">
        <v>40</v>
      </c>
      <c r="B71" s="16"/>
      <c r="C71" s="15"/>
      <c r="D71" s="17"/>
      <c r="E71" s="17"/>
      <c r="F71" s="15"/>
      <c r="G71" s="18"/>
      <c r="H71" s="17"/>
      <c r="I71" s="17"/>
      <c r="J71" s="17"/>
    </row>
    <row r="72" spans="1:10" ht="12.75">
      <c r="A72" s="15"/>
      <c r="B72" s="16"/>
      <c r="C72" s="15"/>
      <c r="D72" s="17"/>
      <c r="E72" s="17"/>
      <c r="F72" s="15"/>
      <c r="G72" s="18"/>
      <c r="H72" s="17"/>
      <c r="I72" s="17"/>
      <c r="J72" s="17"/>
    </row>
    <row r="73" spans="1:10" ht="12.75">
      <c r="A73" s="15"/>
      <c r="B73" s="16"/>
      <c r="C73" s="15"/>
      <c r="D73" s="17"/>
      <c r="E73" s="17"/>
      <c r="F73" s="15"/>
      <c r="G73" s="18"/>
      <c r="H73" s="17"/>
      <c r="I73" s="17"/>
      <c r="J73" s="17"/>
    </row>
    <row r="74" spans="1:10" ht="12.75">
      <c r="A74" s="15"/>
      <c r="B74" s="16"/>
      <c r="C74" s="15"/>
      <c r="D74" s="17"/>
      <c r="E74" s="17"/>
      <c r="F74" s="17"/>
      <c r="G74" s="18"/>
      <c r="H74" s="17"/>
      <c r="I74" s="17"/>
      <c r="J74" s="17"/>
    </row>
    <row r="75" spans="1:10" ht="12.75">
      <c r="A75" s="15"/>
      <c r="B75" s="16"/>
      <c r="C75" s="15"/>
      <c r="D75" s="17"/>
      <c r="E75" s="17"/>
      <c r="F75" s="15"/>
      <c r="G75" s="18"/>
      <c r="H75" s="17"/>
      <c r="I75" s="17"/>
      <c r="J75" s="17"/>
    </row>
    <row r="76" spans="1:10" ht="12.75">
      <c r="A76" s="15"/>
      <c r="B76" s="16"/>
      <c r="C76" s="15"/>
      <c r="D76" s="17"/>
      <c r="E76" s="17"/>
      <c r="F76" s="15"/>
      <c r="G76" s="18"/>
      <c r="H76" s="17"/>
      <c r="I76" s="17"/>
      <c r="J76" s="17"/>
    </row>
    <row r="119" ht="12" customHeight="1"/>
  </sheetData>
  <sheetProtection/>
  <mergeCells count="3">
    <mergeCell ref="A5:J5"/>
    <mergeCell ref="A6:J6"/>
    <mergeCell ref="A7:J7"/>
  </mergeCells>
  <hyperlinks>
    <hyperlink ref="A66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0" zoomScaleNormal="80" zoomScalePageLayoutView="0" workbookViewId="0" topLeftCell="A1">
      <selection activeCell="AD87" sqref="AD87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7"/>
      <c r="I1" s="17"/>
      <c r="J1" s="17"/>
    </row>
    <row r="2" spans="1:10" ht="12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2.75">
      <c r="A4" s="108">
        <v>41152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2.75" customHeight="1">
      <c r="A5" s="15"/>
      <c r="B5" s="16"/>
      <c r="C5" s="15"/>
      <c r="D5" s="17"/>
      <c r="E5" s="17"/>
      <c r="F5" s="17"/>
      <c r="G5" s="18"/>
      <c r="H5" s="17"/>
      <c r="I5" s="17"/>
      <c r="J5" s="17"/>
    </row>
    <row r="6" spans="1:10" ht="12.75" customHeight="1">
      <c r="A6" s="15"/>
      <c r="B6" s="16"/>
      <c r="C6" s="15"/>
      <c r="D6" s="17"/>
      <c r="E6" s="17"/>
      <c r="F6" s="17"/>
      <c r="G6" s="18"/>
      <c r="H6" s="17"/>
      <c r="I6" s="17"/>
      <c r="J6" s="17"/>
    </row>
    <row r="7" spans="1:10" ht="12.75" customHeight="1">
      <c r="A7" s="17"/>
      <c r="B7" s="20"/>
      <c r="C7" s="17"/>
      <c r="D7" s="17"/>
      <c r="E7" s="17"/>
      <c r="F7" s="21"/>
      <c r="G7" s="18"/>
      <c r="H7" s="17"/>
      <c r="I7" s="17"/>
      <c r="J7" s="17"/>
    </row>
    <row r="8" spans="1:10" ht="12.75">
      <c r="A8" s="22"/>
      <c r="B8" s="20"/>
      <c r="C8" s="17"/>
      <c r="D8" s="17"/>
      <c r="E8" s="17"/>
      <c r="F8" s="21"/>
      <c r="G8" s="18"/>
      <c r="H8" s="17"/>
      <c r="I8" s="17"/>
      <c r="J8" s="17"/>
    </row>
    <row r="9" spans="1:10" ht="12.75">
      <c r="A9" s="23"/>
      <c r="B9" s="20"/>
      <c r="C9" s="24"/>
      <c r="D9" s="23" t="s">
        <v>2</v>
      </c>
      <c r="E9" s="23" t="s">
        <v>3</v>
      </c>
      <c r="F9" s="23" t="s">
        <v>2</v>
      </c>
      <c r="G9" s="23" t="s">
        <v>4</v>
      </c>
      <c r="H9" s="23" t="s">
        <v>3</v>
      </c>
      <c r="I9" s="23" t="s">
        <v>4</v>
      </c>
      <c r="J9" s="23" t="s">
        <v>5</v>
      </c>
    </row>
    <row r="10" spans="1:10" ht="12.75">
      <c r="A10" s="23"/>
      <c r="B10" s="25" t="s">
        <v>6</v>
      </c>
      <c r="C10" s="24" t="s">
        <v>7</v>
      </c>
      <c r="D10" s="26" t="s">
        <v>8</v>
      </c>
      <c r="E10" s="26" t="s">
        <v>9</v>
      </c>
      <c r="F10" s="26" t="s">
        <v>8</v>
      </c>
      <c r="G10" s="26" t="s">
        <v>8</v>
      </c>
      <c r="H10" s="26" t="s">
        <v>10</v>
      </c>
      <c r="I10" s="26" t="s">
        <v>8</v>
      </c>
      <c r="J10" s="26" t="s">
        <v>11</v>
      </c>
    </row>
    <row r="11" spans="1:10" ht="12.75">
      <c r="A11" s="11" t="s">
        <v>12</v>
      </c>
      <c r="B11" s="12" t="s">
        <v>13</v>
      </c>
      <c r="C11" s="13" t="s">
        <v>6</v>
      </c>
      <c r="D11" s="5">
        <v>41121</v>
      </c>
      <c r="E11" s="5" t="s">
        <v>8</v>
      </c>
      <c r="F11" s="5">
        <f>A4</f>
        <v>41152</v>
      </c>
      <c r="G11" s="5">
        <f>D11</f>
        <v>41121</v>
      </c>
      <c r="H11" s="5" t="s">
        <v>8</v>
      </c>
      <c r="I11" s="5">
        <f>F11</f>
        <v>41152</v>
      </c>
      <c r="J11" s="5">
        <f>+I11</f>
        <v>41152</v>
      </c>
    </row>
    <row r="12" spans="1:10" ht="12.75">
      <c r="A12" s="27"/>
      <c r="B12" s="16"/>
      <c r="C12" s="28"/>
      <c r="D12" s="6"/>
      <c r="E12" s="6"/>
      <c r="F12" s="6"/>
      <c r="G12" s="6"/>
      <c r="H12" s="6"/>
      <c r="I12" s="6"/>
      <c r="J12" s="6"/>
    </row>
    <row r="13" spans="1:10" ht="12.75">
      <c r="A13" s="27" t="s">
        <v>14</v>
      </c>
      <c r="B13" s="29"/>
      <c r="C13" s="28"/>
      <c r="D13" s="30"/>
      <c r="E13" s="30"/>
      <c r="F13" s="68"/>
      <c r="G13" s="30"/>
      <c r="H13" s="30"/>
      <c r="I13" s="30"/>
      <c r="J13" s="30"/>
    </row>
    <row r="14" spans="1:27" ht="12.75">
      <c r="A14" s="15" t="s">
        <v>15</v>
      </c>
      <c r="B14" s="29"/>
      <c r="C14" s="31">
        <v>0.0013</v>
      </c>
      <c r="D14" s="68">
        <v>37563124</v>
      </c>
      <c r="E14" s="68">
        <f>ROUND(SUM(F14-D14),0)</f>
        <v>2404221</v>
      </c>
      <c r="F14" s="68">
        <v>39967345</v>
      </c>
      <c r="G14" s="68">
        <v>37563124</v>
      </c>
      <c r="H14" s="68">
        <f>E14</f>
        <v>2404221</v>
      </c>
      <c r="I14" s="68">
        <f>+F14</f>
        <v>39967345</v>
      </c>
      <c r="J14" s="68"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1" t="s">
        <v>16</v>
      </c>
      <c r="B15" s="29"/>
      <c r="C15" s="69">
        <v>0.00137</v>
      </c>
      <c r="D15" s="68">
        <v>55856206</v>
      </c>
      <c r="E15" s="68">
        <f>ROUND(SUM(F15-D15),0)</f>
        <v>-13015541</v>
      </c>
      <c r="F15" s="68">
        <v>42840665</v>
      </c>
      <c r="G15" s="68">
        <v>55856206</v>
      </c>
      <c r="H15" s="68">
        <f>E15</f>
        <v>-13015541</v>
      </c>
      <c r="I15" s="68">
        <f>+F15</f>
        <v>42840665</v>
      </c>
      <c r="J15" s="68">
        <v>0</v>
      </c>
    </row>
    <row r="16" spans="1:17" s="4" customFormat="1" ht="12.75">
      <c r="A16" s="75" t="s">
        <v>50</v>
      </c>
      <c r="B16" s="29"/>
      <c r="C16" s="69">
        <v>0.00125</v>
      </c>
      <c r="D16" s="68">
        <v>10012346</v>
      </c>
      <c r="E16" s="68">
        <f>ROUND(SUM(F16-D16),0)</f>
        <v>10007434</v>
      </c>
      <c r="F16" s="68">
        <v>20019780</v>
      </c>
      <c r="G16" s="68">
        <v>10012346</v>
      </c>
      <c r="H16" s="68">
        <f>E16</f>
        <v>10007434</v>
      </c>
      <c r="I16" s="68">
        <f>+F16</f>
        <v>20019780</v>
      </c>
      <c r="J16" s="68">
        <v>0</v>
      </c>
      <c r="K16" s="1"/>
      <c r="L16" s="1"/>
      <c r="M16" s="1"/>
      <c r="N16" s="1"/>
      <c r="O16" s="1"/>
      <c r="P16" s="1"/>
      <c r="Q16" s="1"/>
    </row>
    <row r="17" spans="1:17" s="4" customFormat="1" ht="12.75">
      <c r="A17" s="75" t="s">
        <v>55</v>
      </c>
      <c r="B17" s="29"/>
      <c r="C17" s="93">
        <v>0.0137</v>
      </c>
      <c r="D17" s="68">
        <v>7610257</v>
      </c>
      <c r="E17" s="68">
        <f>ROUND(SUM(F17-D17),0)</f>
        <v>21601</v>
      </c>
      <c r="F17" s="94">
        <v>7631858</v>
      </c>
      <c r="G17" s="68">
        <v>7597763</v>
      </c>
      <c r="H17" s="68">
        <f>+I17-G17</f>
        <v>71392</v>
      </c>
      <c r="I17" s="94">
        <v>7669155</v>
      </c>
      <c r="J17" s="94">
        <v>18726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32" t="s">
        <v>17</v>
      </c>
      <c r="B18" s="33"/>
      <c r="C18" s="70"/>
      <c r="D18" s="34">
        <f>SUM(D14:D17)</f>
        <v>111041933</v>
      </c>
      <c r="E18" s="34">
        <f>ROUND(SUM(E14:E17),0)</f>
        <v>-582285</v>
      </c>
      <c r="F18" s="34">
        <f>SUM(F14:F17)</f>
        <v>110459648</v>
      </c>
      <c r="G18" s="34">
        <f>SUM(G14:G17)</f>
        <v>111029439</v>
      </c>
      <c r="H18" s="34">
        <f>SUM(H14:H17)</f>
        <v>-532494</v>
      </c>
      <c r="I18" s="34">
        <f>SUM(I14:I17)</f>
        <v>110496945</v>
      </c>
      <c r="J18" s="34">
        <f>SUM(J14:J17)</f>
        <v>18726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32"/>
      <c r="B19" s="33"/>
      <c r="C19" s="70"/>
      <c r="D19" s="35"/>
      <c r="E19" s="35"/>
      <c r="F19" s="35"/>
      <c r="G19" s="35"/>
      <c r="H19" s="35"/>
      <c r="I19" s="35"/>
      <c r="J19" s="35"/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75" t="s">
        <v>51</v>
      </c>
      <c r="B20" s="29"/>
      <c r="C20" s="71"/>
      <c r="D20" s="35"/>
      <c r="E20" s="35"/>
      <c r="F20" s="35"/>
      <c r="G20" s="35"/>
      <c r="H20" s="35"/>
      <c r="I20" s="35"/>
      <c r="J20" s="35"/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75" t="s">
        <v>52</v>
      </c>
      <c r="B21" s="76">
        <v>41129</v>
      </c>
      <c r="C21" s="77">
        <v>0.0022</v>
      </c>
      <c r="D21" s="68">
        <v>10000000</v>
      </c>
      <c r="E21" s="68">
        <f>ROUND(SUM(F21-D21),0)</f>
        <v>-10000000</v>
      </c>
      <c r="F21" s="68">
        <v>0</v>
      </c>
      <c r="G21" s="68">
        <v>10000000</v>
      </c>
      <c r="H21" s="68">
        <f>ROUND(SUM(I21-G21),0)</f>
        <v>-10000000</v>
      </c>
      <c r="I21" s="68">
        <v>0</v>
      </c>
      <c r="J21" s="68">
        <v>0</v>
      </c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75"/>
      <c r="B22" s="29"/>
      <c r="C22" s="71"/>
      <c r="D22" s="34">
        <f aca="true" t="shared" si="0" ref="D22:J22">SUM(D21:D21)</f>
        <v>10000000</v>
      </c>
      <c r="E22" s="34">
        <f t="shared" si="0"/>
        <v>-10000000</v>
      </c>
      <c r="F22" s="34">
        <f t="shared" si="0"/>
        <v>0</v>
      </c>
      <c r="G22" s="34">
        <f t="shared" si="0"/>
        <v>10000000</v>
      </c>
      <c r="H22" s="34">
        <f t="shared" si="0"/>
        <v>-10000000</v>
      </c>
      <c r="I22" s="34">
        <f t="shared" si="0"/>
        <v>0</v>
      </c>
      <c r="J22" s="34">
        <f t="shared" si="0"/>
        <v>0</v>
      </c>
    </row>
    <row r="23" spans="1:10" s="9" customFormat="1" ht="12.75">
      <c r="A23" s="61"/>
      <c r="B23" s="62"/>
      <c r="C23" s="70"/>
      <c r="D23" s="35"/>
      <c r="E23" s="35"/>
      <c r="F23" s="35"/>
      <c r="G23" s="35"/>
      <c r="H23" s="35"/>
      <c r="I23" s="35"/>
      <c r="J23" s="35"/>
    </row>
    <row r="24" spans="1:10" s="4" customFormat="1" ht="12.75">
      <c r="A24" s="15" t="s">
        <v>18</v>
      </c>
      <c r="B24" s="38"/>
      <c r="C24" s="39"/>
      <c r="D24" s="40"/>
      <c r="E24" s="40"/>
      <c r="F24" s="40"/>
      <c r="G24" s="40" t="s">
        <v>19</v>
      </c>
      <c r="H24" s="40" t="s">
        <v>19</v>
      </c>
      <c r="I24" s="40" t="s">
        <v>19</v>
      </c>
      <c r="J24" s="40"/>
    </row>
    <row r="25" spans="1:10" s="4" customFormat="1" ht="12.75">
      <c r="A25" s="17" t="s">
        <v>42</v>
      </c>
      <c r="B25" s="36">
        <v>41166</v>
      </c>
      <c r="C25" s="37">
        <v>0.01397</v>
      </c>
      <c r="D25" s="68">
        <v>10007260</v>
      </c>
      <c r="E25" s="68">
        <f aca="true" t="shared" si="1" ref="E25:E35">ROUND(SUM(F25-D25),0)</f>
        <v>-5001</v>
      </c>
      <c r="F25" s="68">
        <v>10002259</v>
      </c>
      <c r="G25" s="68">
        <v>10021842</v>
      </c>
      <c r="H25" s="68">
        <f aca="true" t="shared" si="2" ref="H25:H35">ROUND(SUM(I25-G25),0)</f>
        <v>-15213</v>
      </c>
      <c r="I25" s="68">
        <v>10006629</v>
      </c>
      <c r="J25" s="68">
        <v>93182</v>
      </c>
    </row>
    <row r="26" spans="1:17" s="9" customFormat="1" ht="12.75">
      <c r="A26" s="17" t="s">
        <v>42</v>
      </c>
      <c r="B26" s="36">
        <v>41439</v>
      </c>
      <c r="C26" s="37">
        <v>0.01657</v>
      </c>
      <c r="D26" s="68">
        <v>9997257</v>
      </c>
      <c r="E26" s="68">
        <f t="shared" si="1"/>
        <v>268</v>
      </c>
      <c r="F26" s="68">
        <v>9997525</v>
      </c>
      <c r="G26" s="68">
        <v>10116082</v>
      </c>
      <c r="H26" s="68">
        <f t="shared" si="2"/>
        <v>-10605</v>
      </c>
      <c r="I26" s="68">
        <v>10105477</v>
      </c>
      <c r="J26" s="68">
        <v>35038</v>
      </c>
      <c r="K26" s="3"/>
      <c r="L26" s="3"/>
      <c r="M26" s="3"/>
      <c r="N26" s="3"/>
      <c r="O26" s="3"/>
      <c r="P26" s="3"/>
      <c r="Q26" s="3"/>
    </row>
    <row r="27" spans="1:10" s="3" customFormat="1" ht="12.75">
      <c r="A27" s="67" t="s">
        <v>43</v>
      </c>
      <c r="B27" s="36">
        <v>42123</v>
      </c>
      <c r="C27" s="37">
        <v>0.011</v>
      </c>
      <c r="D27" s="68">
        <v>7550000</v>
      </c>
      <c r="E27" s="68">
        <f t="shared" si="1"/>
        <v>0</v>
      </c>
      <c r="F27" s="68">
        <v>7550000</v>
      </c>
      <c r="G27" s="68">
        <v>7562684</v>
      </c>
      <c r="H27" s="68">
        <f t="shared" si="2"/>
        <v>-1956</v>
      </c>
      <c r="I27" s="68">
        <v>7560728</v>
      </c>
      <c r="J27" s="68">
        <v>28287</v>
      </c>
    </row>
    <row r="28" spans="1:10" s="3" customFormat="1" ht="12.75">
      <c r="A28" s="67" t="s">
        <v>41</v>
      </c>
      <c r="B28" s="36">
        <v>42152</v>
      </c>
      <c r="C28" s="37">
        <v>0.007</v>
      </c>
      <c r="D28" s="68">
        <v>10000000</v>
      </c>
      <c r="E28" s="68">
        <f t="shared" si="1"/>
        <v>0</v>
      </c>
      <c r="F28" s="68">
        <v>10000000</v>
      </c>
      <c r="G28" s="68">
        <v>10011587</v>
      </c>
      <c r="H28" s="68">
        <f t="shared" si="2"/>
        <v>-688</v>
      </c>
      <c r="I28" s="68">
        <v>10010899</v>
      </c>
      <c r="J28" s="68">
        <v>18054</v>
      </c>
    </row>
    <row r="29" spans="1:10" s="3" customFormat="1" ht="12.75">
      <c r="A29" s="67" t="s">
        <v>43</v>
      </c>
      <c r="B29" s="36">
        <v>42261</v>
      </c>
      <c r="C29" s="37">
        <v>0.0075</v>
      </c>
      <c r="D29" s="68">
        <v>9988858</v>
      </c>
      <c r="E29" s="68">
        <f t="shared" si="1"/>
        <v>303</v>
      </c>
      <c r="F29" s="68">
        <v>9989161</v>
      </c>
      <c r="G29" s="68">
        <v>10006900</v>
      </c>
      <c r="H29" s="68">
        <f t="shared" si="2"/>
        <v>-5290</v>
      </c>
      <c r="I29" s="68">
        <v>10001610</v>
      </c>
      <c r="J29" s="68">
        <v>34836</v>
      </c>
    </row>
    <row r="30" spans="1:10" s="3" customFormat="1" ht="12.75">
      <c r="A30" s="67" t="s">
        <v>41</v>
      </c>
      <c r="B30" s="36">
        <v>42307</v>
      </c>
      <c r="C30" s="37">
        <v>0.00858</v>
      </c>
      <c r="D30" s="68">
        <v>18021929</v>
      </c>
      <c r="E30" s="68">
        <f t="shared" si="1"/>
        <v>-573</v>
      </c>
      <c r="F30" s="68">
        <v>18021356</v>
      </c>
      <c r="G30" s="68">
        <v>18054369</v>
      </c>
      <c r="H30" s="68">
        <f t="shared" si="2"/>
        <v>-3083</v>
      </c>
      <c r="I30" s="68">
        <v>18051286</v>
      </c>
      <c r="J30" s="68">
        <v>15738</v>
      </c>
    </row>
    <row r="31" spans="1:10" s="3" customFormat="1" ht="12.75">
      <c r="A31" s="67" t="s">
        <v>43</v>
      </c>
      <c r="B31" s="36">
        <v>42307</v>
      </c>
      <c r="C31" s="37">
        <v>0.0075</v>
      </c>
      <c r="D31" s="68">
        <v>10000000</v>
      </c>
      <c r="E31" s="68">
        <f t="shared" si="1"/>
        <v>0</v>
      </c>
      <c r="F31" s="68">
        <v>10000000</v>
      </c>
      <c r="G31" s="68">
        <v>10030700</v>
      </c>
      <c r="H31" s="68">
        <f t="shared" si="2"/>
        <v>-7240</v>
      </c>
      <c r="I31" s="68">
        <v>10023460</v>
      </c>
      <c r="J31" s="68">
        <v>25205</v>
      </c>
    </row>
    <row r="32" spans="1:10" s="3" customFormat="1" ht="12.75">
      <c r="A32" s="67" t="s">
        <v>43</v>
      </c>
      <c r="B32" s="36">
        <v>42422</v>
      </c>
      <c r="C32" s="37">
        <v>0.0075</v>
      </c>
      <c r="D32" s="68">
        <v>9973285</v>
      </c>
      <c r="E32" s="68">
        <f t="shared" si="1"/>
        <v>637</v>
      </c>
      <c r="F32" s="68">
        <v>9973922</v>
      </c>
      <c r="G32" s="68">
        <v>10022900</v>
      </c>
      <c r="H32" s="68">
        <f t="shared" si="2"/>
        <v>244</v>
      </c>
      <c r="I32" s="68">
        <v>10023144</v>
      </c>
      <c r="J32" s="68">
        <v>1639</v>
      </c>
    </row>
    <row r="33" spans="1:10" s="3" customFormat="1" ht="12.75">
      <c r="A33" s="67" t="s">
        <v>54</v>
      </c>
      <c r="B33" s="36">
        <v>42422</v>
      </c>
      <c r="C33" s="37">
        <v>0.0085</v>
      </c>
      <c r="D33" s="68">
        <v>10000000</v>
      </c>
      <c r="E33" s="68">
        <f t="shared" si="1"/>
        <v>0</v>
      </c>
      <c r="F33" s="68">
        <v>10000000</v>
      </c>
      <c r="G33" s="68">
        <v>10018143</v>
      </c>
      <c r="H33" s="68">
        <f t="shared" si="2"/>
        <v>4292</v>
      </c>
      <c r="I33" s="68">
        <v>10022435</v>
      </c>
      <c r="J33" s="68">
        <v>1858</v>
      </c>
    </row>
    <row r="34" spans="1:10" s="3" customFormat="1" ht="12.75">
      <c r="A34" s="67" t="s">
        <v>43</v>
      </c>
      <c r="B34" s="36">
        <v>42450</v>
      </c>
      <c r="C34" s="37">
        <v>0.0105</v>
      </c>
      <c r="D34" s="68">
        <v>10000000</v>
      </c>
      <c r="E34" s="68">
        <f t="shared" si="1"/>
        <v>0</v>
      </c>
      <c r="F34" s="68">
        <v>10000000</v>
      </c>
      <c r="G34" s="68">
        <v>10007300</v>
      </c>
      <c r="H34" s="68">
        <f t="shared" si="2"/>
        <v>-3430</v>
      </c>
      <c r="I34" s="68">
        <v>10003870</v>
      </c>
      <c r="J34" s="68">
        <v>46762</v>
      </c>
    </row>
    <row r="35" spans="1:10" s="3" customFormat="1" ht="12.75">
      <c r="A35" s="67" t="s">
        <v>43</v>
      </c>
      <c r="B35" s="36">
        <v>42499</v>
      </c>
      <c r="C35" s="37">
        <v>0.01</v>
      </c>
      <c r="D35" s="68">
        <v>10000000</v>
      </c>
      <c r="E35" s="68">
        <f t="shared" si="1"/>
        <v>0</v>
      </c>
      <c r="F35" s="68">
        <v>10000000</v>
      </c>
      <c r="G35" s="68">
        <v>10042600</v>
      </c>
      <c r="H35" s="68">
        <f t="shared" si="2"/>
        <v>-1544</v>
      </c>
      <c r="I35" s="68">
        <v>10041056</v>
      </c>
      <c r="J35" s="68">
        <v>31148</v>
      </c>
    </row>
    <row r="36" spans="1:28" s="3" customFormat="1" ht="12.75">
      <c r="A36" s="17"/>
      <c r="B36" s="36"/>
      <c r="C36" s="37"/>
      <c r="D36" s="68"/>
      <c r="E36" s="68"/>
      <c r="F36" s="68"/>
      <c r="G36" s="68"/>
      <c r="H36" s="68"/>
      <c r="I36" s="68"/>
      <c r="J36" s="6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17" t="s">
        <v>20</v>
      </c>
      <c r="B37" s="41"/>
      <c r="C37" s="37"/>
      <c r="D37" s="72">
        <f aca="true" t="shared" si="3" ref="D37:I37">SUM(D25:D36)</f>
        <v>115538589</v>
      </c>
      <c r="E37" s="72">
        <f t="shared" si="3"/>
        <v>-4366</v>
      </c>
      <c r="F37" s="72">
        <f t="shared" si="3"/>
        <v>115534223</v>
      </c>
      <c r="G37" s="72">
        <f t="shared" si="3"/>
        <v>115895107</v>
      </c>
      <c r="H37" s="72">
        <f t="shared" si="3"/>
        <v>-44513</v>
      </c>
      <c r="I37" s="72">
        <f t="shared" si="3"/>
        <v>115850594</v>
      </c>
      <c r="J37" s="72">
        <f>ROUND(SUM(J25:J36),0)</f>
        <v>331747</v>
      </c>
    </row>
    <row r="38" spans="1:10" s="3" customFormat="1" ht="12.75">
      <c r="A38" s="27"/>
      <c r="B38" s="42"/>
      <c r="C38" s="43"/>
      <c r="D38" s="35"/>
      <c r="E38" s="35"/>
      <c r="F38" s="35"/>
      <c r="G38" s="35"/>
      <c r="H38" s="35"/>
      <c r="I38" s="35"/>
      <c r="J38" s="35"/>
    </row>
    <row r="39" spans="1:10" s="3" customFormat="1" ht="13.5" thickBot="1">
      <c r="A39" s="44" t="s">
        <v>21</v>
      </c>
      <c r="B39" s="29"/>
      <c r="C39" s="44"/>
      <c r="D39" s="45">
        <f aca="true" t="shared" si="4" ref="D39:J39">+D37+D22+D18</f>
        <v>236580522</v>
      </c>
      <c r="E39" s="45">
        <f t="shared" si="4"/>
        <v>-10586651</v>
      </c>
      <c r="F39" s="45">
        <f t="shared" si="4"/>
        <v>225993871</v>
      </c>
      <c r="G39" s="45">
        <f t="shared" si="4"/>
        <v>236924546</v>
      </c>
      <c r="H39" s="45">
        <f t="shared" si="4"/>
        <v>-10577007</v>
      </c>
      <c r="I39" s="45">
        <f t="shared" si="4"/>
        <v>226347539</v>
      </c>
      <c r="J39" s="45">
        <f t="shared" si="4"/>
        <v>350473</v>
      </c>
    </row>
    <row r="40" spans="1:10" s="3" customFormat="1" ht="13.5" thickTop="1">
      <c r="A40" s="46"/>
      <c r="B40" s="16"/>
      <c r="C40" s="15"/>
      <c r="D40" s="35"/>
      <c r="E40" s="35"/>
      <c r="F40" s="35"/>
      <c r="G40" s="35"/>
      <c r="H40" s="35"/>
      <c r="I40" s="35"/>
      <c r="J40" s="35"/>
    </row>
    <row r="41" spans="1:10" s="3" customFormat="1" ht="12.75">
      <c r="A41" s="15"/>
      <c r="B41" s="16"/>
      <c r="C41" s="15"/>
      <c r="D41" s="17"/>
      <c r="E41" s="17"/>
      <c r="F41" s="17"/>
      <c r="G41" s="18"/>
      <c r="H41" s="17"/>
      <c r="I41" s="17"/>
      <c r="J41" s="17"/>
    </row>
    <row r="42" spans="1:10" ht="12.75">
      <c r="A42" s="15" t="s">
        <v>22</v>
      </c>
      <c r="B42" s="16"/>
      <c r="C42" s="17"/>
      <c r="D42" s="17"/>
      <c r="E42" s="17"/>
      <c r="F42" s="17" t="s">
        <v>23</v>
      </c>
      <c r="G42" s="18"/>
      <c r="H42" s="17"/>
      <c r="I42" s="47"/>
      <c r="J42" s="47"/>
    </row>
    <row r="43" spans="1:10" ht="12.75">
      <c r="A43" s="15" t="s">
        <v>24</v>
      </c>
      <c r="B43" s="16"/>
      <c r="C43" s="48">
        <f>C46-C45-C44</f>
        <v>0.49</v>
      </c>
      <c r="D43" s="49"/>
      <c r="E43" s="17"/>
      <c r="F43" s="17" t="s">
        <v>25</v>
      </c>
      <c r="G43" s="18"/>
      <c r="H43" s="50">
        <v>0.51</v>
      </c>
      <c r="I43" s="17"/>
      <c r="J43" s="17"/>
    </row>
    <row r="44" spans="1:10" ht="12.75">
      <c r="A44" s="15" t="s">
        <v>27</v>
      </c>
      <c r="B44" s="51"/>
      <c r="C44" s="50">
        <f>ROUND(I37/I39,2)</f>
        <v>0.51</v>
      </c>
      <c r="D44" s="49"/>
      <c r="E44" s="17"/>
      <c r="F44" s="17" t="s">
        <v>26</v>
      </c>
      <c r="G44" s="18"/>
      <c r="H44" s="50">
        <f>ROUND(S44,2)</f>
        <v>0</v>
      </c>
      <c r="I44" s="17"/>
      <c r="J44" s="17"/>
    </row>
    <row r="45" spans="1:10" ht="12.75">
      <c r="A45" s="78" t="s">
        <v>53</v>
      </c>
      <c r="B45" s="16"/>
      <c r="C45" s="50">
        <f>ROUND(I22/I39,2)</f>
        <v>0</v>
      </c>
      <c r="D45" s="49"/>
      <c r="E45" s="17"/>
      <c r="F45" s="17" t="s">
        <v>28</v>
      </c>
      <c r="G45" s="18"/>
      <c r="H45" s="50">
        <v>0.05</v>
      </c>
      <c r="I45" s="17"/>
      <c r="J45" s="17"/>
    </row>
    <row r="46" spans="1:10" ht="13.5" thickBot="1">
      <c r="A46" s="15"/>
      <c r="B46" s="16"/>
      <c r="C46" s="79">
        <v>1</v>
      </c>
      <c r="D46" s="49"/>
      <c r="E46" s="17"/>
      <c r="F46" s="17" t="s">
        <v>29</v>
      </c>
      <c r="G46" s="18"/>
      <c r="H46" s="52">
        <v>0.44</v>
      </c>
      <c r="I46" s="17"/>
      <c r="J46" s="17"/>
    </row>
    <row r="47" spans="1:10" ht="14.25" thickBot="1" thickTop="1">
      <c r="A47" s="15"/>
      <c r="B47" s="16"/>
      <c r="C47" s="15"/>
      <c r="D47" s="17"/>
      <c r="E47" s="17"/>
      <c r="F47" s="17"/>
      <c r="G47" s="18"/>
      <c r="H47" s="53">
        <v>1</v>
      </c>
      <c r="I47" s="17"/>
      <c r="J47" s="17"/>
    </row>
    <row r="48" spans="1:10" ht="13.5" thickTop="1">
      <c r="A48" s="15"/>
      <c r="B48" s="16"/>
      <c r="C48" s="17"/>
      <c r="D48" s="17"/>
      <c r="E48" s="17"/>
      <c r="F48" s="17"/>
      <c r="G48" s="18"/>
      <c r="H48" s="17"/>
      <c r="I48" s="17"/>
      <c r="J48" s="17"/>
    </row>
    <row r="49" spans="1:10" ht="12.75">
      <c r="A49" s="17" t="s">
        <v>30</v>
      </c>
      <c r="B49" s="16"/>
      <c r="C49" s="54" t="s">
        <v>31</v>
      </c>
      <c r="D49" s="17"/>
      <c r="E49" s="17"/>
      <c r="F49" s="17"/>
      <c r="G49" s="18"/>
      <c r="H49" s="54" t="s">
        <v>31</v>
      </c>
      <c r="I49" s="17"/>
      <c r="J49" s="17"/>
    </row>
    <row r="50" spans="1:10" ht="12.75">
      <c r="A50" s="17"/>
      <c r="B50" s="20"/>
      <c r="C50" s="17"/>
      <c r="D50" s="17"/>
      <c r="E50" s="17"/>
      <c r="F50" s="17"/>
      <c r="G50" s="18"/>
      <c r="H50" s="17"/>
      <c r="I50" s="17"/>
      <c r="J50" s="17"/>
    </row>
    <row r="51" spans="1:10" ht="12.75">
      <c r="A51" s="17" t="s">
        <v>32</v>
      </c>
      <c r="B51" s="20"/>
      <c r="C51" s="55">
        <v>0.006</v>
      </c>
      <c r="D51" s="17"/>
      <c r="E51" s="17" t="s">
        <v>32</v>
      </c>
      <c r="F51" s="17"/>
      <c r="G51" s="18"/>
      <c r="H51" s="55">
        <f>ROUND(C51,4)</f>
        <v>0.006</v>
      </c>
      <c r="I51" s="17"/>
      <c r="J51" s="17"/>
    </row>
    <row r="52" spans="1:10" ht="12.75">
      <c r="A52" s="17" t="s">
        <v>33</v>
      </c>
      <c r="B52" s="20"/>
      <c r="C52" s="56">
        <f>+'[1]T-Bill'!D715</f>
        <v>0.0009376923076923078</v>
      </c>
      <c r="D52" s="17"/>
      <c r="E52" s="17" t="s">
        <v>34</v>
      </c>
      <c r="F52" s="17"/>
      <c r="G52" s="18"/>
      <c r="H52" s="56">
        <f>+'[1]T-Bill'!G715</f>
        <v>0.001439230769230769</v>
      </c>
      <c r="I52" s="17"/>
      <c r="J52" s="17"/>
    </row>
    <row r="53" spans="1:10" ht="12.75">
      <c r="A53" s="17"/>
      <c r="B53" s="20"/>
      <c r="C53" s="17"/>
      <c r="D53" s="17"/>
      <c r="E53" s="17"/>
      <c r="F53" s="17"/>
      <c r="G53" s="18"/>
      <c r="H53" s="17"/>
      <c r="I53" s="17"/>
      <c r="J53" s="17"/>
    </row>
    <row r="54" spans="1:10" ht="13.5" thickBot="1">
      <c r="A54" s="17" t="s">
        <v>35</v>
      </c>
      <c r="B54" s="20"/>
      <c r="C54" s="57">
        <f>C51-C52</f>
        <v>0.005062307692307692</v>
      </c>
      <c r="D54" s="17"/>
      <c r="E54" s="17" t="s">
        <v>35</v>
      </c>
      <c r="F54" s="17"/>
      <c r="G54" s="18" t="s">
        <v>19</v>
      </c>
      <c r="H54" s="57">
        <f>H51-H52</f>
        <v>0.004560769230769231</v>
      </c>
      <c r="I54" s="17"/>
      <c r="J54" s="17"/>
    </row>
    <row r="55" spans="1:10" ht="13.5" thickTop="1">
      <c r="A55" s="17"/>
      <c r="B55" s="20"/>
      <c r="C55" s="17"/>
      <c r="D55" s="17"/>
      <c r="E55" s="17"/>
      <c r="F55" s="17"/>
      <c r="G55" s="18"/>
      <c r="H55" s="17"/>
      <c r="I55" s="17"/>
      <c r="J55" s="17"/>
    </row>
    <row r="56" spans="1:10" ht="12.75">
      <c r="A56" s="15"/>
      <c r="B56" s="16"/>
      <c r="C56" s="15"/>
      <c r="D56" s="17"/>
      <c r="E56" s="17"/>
      <c r="F56" s="17"/>
      <c r="G56" s="18"/>
      <c r="H56" s="17"/>
      <c r="I56" s="17"/>
      <c r="J56" s="17"/>
    </row>
    <row r="57" spans="1:10" ht="12.75">
      <c r="A57" s="15" t="s">
        <v>36</v>
      </c>
      <c r="B57" s="16"/>
      <c r="C57" s="15"/>
      <c r="D57" s="17"/>
      <c r="E57" s="17"/>
      <c r="F57" s="17"/>
      <c r="G57" s="18"/>
      <c r="H57" s="17"/>
      <c r="I57" s="17"/>
      <c r="J57" s="17"/>
    </row>
    <row r="58" spans="1:10" ht="12.75">
      <c r="A58" s="15" t="s">
        <v>37</v>
      </c>
      <c r="B58" s="16"/>
      <c r="C58" s="15"/>
      <c r="D58" s="17"/>
      <c r="E58" s="17"/>
      <c r="F58" s="17"/>
      <c r="G58" s="18"/>
      <c r="H58" s="17"/>
      <c r="I58" s="17"/>
      <c r="J58" s="17"/>
    </row>
    <row r="59" spans="1:10" ht="12.75">
      <c r="A59" s="15"/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/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/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7"/>
      <c r="B64" s="8"/>
      <c r="C64" s="7"/>
      <c r="D64" s="58"/>
      <c r="E64" s="17"/>
      <c r="F64" s="60"/>
      <c r="G64" s="59"/>
      <c r="H64" s="60"/>
      <c r="I64" s="22"/>
      <c r="J64" s="17"/>
    </row>
    <row r="65" spans="1:10" ht="12.75">
      <c r="A65" s="63" t="s">
        <v>44</v>
      </c>
      <c r="B65" s="16"/>
      <c r="C65" s="15"/>
      <c r="D65" s="17"/>
      <c r="E65" s="17"/>
      <c r="F65" s="65"/>
      <c r="G65" s="16"/>
      <c r="H65" s="15"/>
      <c r="I65" s="17"/>
      <c r="J65" s="22"/>
    </row>
    <row r="66" spans="1:10" ht="12.75">
      <c r="A66" s="63" t="s">
        <v>45</v>
      </c>
      <c r="B66" s="16"/>
      <c r="C66" s="15"/>
      <c r="D66" s="17"/>
      <c r="E66" s="17"/>
      <c r="F66" s="65"/>
      <c r="G66" s="16"/>
      <c r="H66" s="15"/>
      <c r="I66" s="17"/>
      <c r="J66" s="17"/>
    </row>
    <row r="67" spans="1:10" ht="12.75">
      <c r="A67" s="15" t="s">
        <v>46</v>
      </c>
      <c r="B67" s="16"/>
      <c r="C67" s="15"/>
      <c r="D67" s="17"/>
      <c r="E67" s="17"/>
      <c r="F67" s="65"/>
      <c r="G67" s="16"/>
      <c r="H67" s="15"/>
      <c r="I67" s="17"/>
      <c r="J67" s="17"/>
    </row>
    <row r="68" spans="1:10" ht="12.75">
      <c r="A68" s="64" t="s">
        <v>47</v>
      </c>
      <c r="B68" s="51"/>
      <c r="C68" s="15"/>
      <c r="D68" s="17"/>
      <c r="E68" s="17"/>
      <c r="F68" s="66"/>
      <c r="G68" s="51"/>
      <c r="H68" s="15"/>
      <c r="I68" s="17"/>
      <c r="J68" s="17"/>
    </row>
    <row r="69" spans="1:10" ht="12.75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>
      <c r="A70" s="15" t="s">
        <v>38</v>
      </c>
      <c r="B70" s="16"/>
      <c r="C70" s="15"/>
      <c r="D70" s="17"/>
      <c r="E70" s="17"/>
      <c r="F70" s="15"/>
      <c r="G70" s="18"/>
      <c r="H70" s="17"/>
      <c r="I70" s="17"/>
      <c r="J70" s="17"/>
    </row>
    <row r="71" spans="1:10" ht="12.75">
      <c r="A71" s="15" t="s">
        <v>0</v>
      </c>
      <c r="B71" s="16"/>
      <c r="C71" s="15"/>
      <c r="D71" s="17"/>
      <c r="E71" s="17"/>
      <c r="F71" s="15"/>
      <c r="G71" s="18"/>
      <c r="H71" s="17"/>
      <c r="I71" s="17"/>
      <c r="J71" s="17"/>
    </row>
    <row r="72" spans="1:10" ht="12.75">
      <c r="A72" s="15" t="s">
        <v>39</v>
      </c>
      <c r="B72" s="16"/>
      <c r="C72" s="15"/>
      <c r="D72" s="17"/>
      <c r="E72" s="17"/>
      <c r="F72" s="15"/>
      <c r="G72" s="18"/>
      <c r="H72" s="17"/>
      <c r="I72" s="17"/>
      <c r="J72" s="17"/>
    </row>
    <row r="73" spans="1:10" ht="12.75">
      <c r="A73" s="15" t="s">
        <v>40</v>
      </c>
      <c r="B73" s="16"/>
      <c r="C73" s="15"/>
      <c r="D73" s="17"/>
      <c r="E73" s="17"/>
      <c r="F73" s="15"/>
      <c r="G73" s="18"/>
      <c r="H73" s="17"/>
      <c r="I73" s="17"/>
      <c r="J73" s="17"/>
    </row>
    <row r="74" spans="1:10" ht="12.75">
      <c r="A74" s="15"/>
      <c r="B74" s="16"/>
      <c r="C74" s="15"/>
      <c r="D74" s="17"/>
      <c r="E74" s="17"/>
      <c r="F74" s="17"/>
      <c r="G74" s="18"/>
      <c r="H74" s="17"/>
      <c r="I74" s="17"/>
      <c r="J74" s="17"/>
    </row>
    <row r="75" spans="1:10" ht="12.75">
      <c r="A75" s="22"/>
      <c r="B75" s="73"/>
      <c r="C75" s="22"/>
      <c r="D75" s="22"/>
      <c r="E75" s="22"/>
      <c r="F75" s="22"/>
      <c r="G75" s="74"/>
      <c r="H75" s="22"/>
      <c r="I75" s="22"/>
      <c r="J75" s="22"/>
    </row>
    <row r="76" spans="1:11" ht="12.75">
      <c r="A76" s="22"/>
      <c r="B76" s="73"/>
      <c r="C76" s="22"/>
      <c r="D76" s="22"/>
      <c r="E76" s="22"/>
      <c r="F76" s="22"/>
      <c r="G76" s="74"/>
      <c r="H76" s="22"/>
      <c r="I76" s="22"/>
      <c r="J76" s="22"/>
      <c r="K76" s="9"/>
    </row>
    <row r="77" spans="1:11" ht="12.75">
      <c r="A77" s="22"/>
      <c r="B77" s="74"/>
      <c r="C77" s="22"/>
      <c r="D77" s="80"/>
      <c r="E77" s="22"/>
      <c r="F77" s="22"/>
      <c r="G77" s="81"/>
      <c r="H77" s="22"/>
      <c r="I77" s="22"/>
      <c r="J77" s="80"/>
      <c r="K77" s="9"/>
    </row>
    <row r="78" spans="1:11" ht="12.75">
      <c r="A78" s="22"/>
      <c r="B78" s="74"/>
      <c r="C78" s="89"/>
      <c r="D78" s="22"/>
      <c r="E78" s="90"/>
      <c r="F78" s="22"/>
      <c r="G78" s="74"/>
      <c r="H78" s="90"/>
      <c r="I78" s="22"/>
      <c r="J78" s="74"/>
      <c r="K78" s="9"/>
    </row>
    <row r="79" spans="1:11" ht="12.75">
      <c r="A79" s="22"/>
      <c r="B79" s="74"/>
      <c r="C79" s="22"/>
      <c r="D79" s="22"/>
      <c r="E79" s="32"/>
      <c r="F79" s="22"/>
      <c r="G79" s="74"/>
      <c r="H79" s="32"/>
      <c r="I79" s="22"/>
      <c r="J79" s="74"/>
      <c r="K79" s="9"/>
    </row>
    <row r="80" spans="1:11" ht="12.75">
      <c r="A80" s="22"/>
      <c r="B80" s="74"/>
      <c r="C80" s="22"/>
      <c r="D80" s="22"/>
      <c r="E80" s="82"/>
      <c r="F80" s="83"/>
      <c r="G80" s="74"/>
      <c r="H80" s="82"/>
      <c r="I80" s="83"/>
      <c r="J80" s="74"/>
      <c r="K80" s="9"/>
    </row>
    <row r="81" spans="1:11" ht="12.75">
      <c r="A81" s="22"/>
      <c r="B81" s="74"/>
      <c r="C81" s="22"/>
      <c r="D81" s="22"/>
      <c r="E81" s="84"/>
      <c r="F81" s="22"/>
      <c r="G81" s="74"/>
      <c r="H81" s="84"/>
      <c r="I81" s="22"/>
      <c r="J81" s="74"/>
      <c r="K81" s="9"/>
    </row>
    <row r="82" spans="1:11" ht="12.75">
      <c r="A82" s="22"/>
      <c r="B82" s="74"/>
      <c r="C82" s="22"/>
      <c r="D82" s="22"/>
      <c r="E82" s="22"/>
      <c r="F82" s="22"/>
      <c r="G82" s="74"/>
      <c r="H82" s="22"/>
      <c r="I82" s="22"/>
      <c r="J82" s="74"/>
      <c r="K82" s="9"/>
    </row>
    <row r="83" spans="1:11" ht="12.75">
      <c r="A83" s="22"/>
      <c r="B83" s="74"/>
      <c r="C83" s="22"/>
      <c r="D83" s="22"/>
      <c r="E83" s="74"/>
      <c r="F83" s="22"/>
      <c r="G83" s="74"/>
      <c r="H83" s="74"/>
      <c r="I83" s="22"/>
      <c r="J83" s="74"/>
      <c r="K83" s="9"/>
    </row>
    <row r="84" spans="1:11" ht="12.75">
      <c r="A84" s="22"/>
      <c r="B84" s="74"/>
      <c r="C84" s="22"/>
      <c r="D84" s="74"/>
      <c r="E84" s="74"/>
      <c r="F84" s="22"/>
      <c r="G84" s="74"/>
      <c r="H84" s="74"/>
      <c r="I84" s="22"/>
      <c r="J84" s="74"/>
      <c r="K84" s="9"/>
    </row>
    <row r="85" spans="1:11" ht="12.75">
      <c r="A85" s="22"/>
      <c r="B85" s="74"/>
      <c r="C85" s="22"/>
      <c r="D85" s="85"/>
      <c r="E85" s="85"/>
      <c r="F85" s="85"/>
      <c r="G85" s="74"/>
      <c r="H85" s="85"/>
      <c r="I85" s="85"/>
      <c r="J85" s="74"/>
      <c r="K85" s="9"/>
    </row>
    <row r="86" spans="1:11" ht="12.75">
      <c r="A86" s="22"/>
      <c r="B86" s="74"/>
      <c r="C86" s="22"/>
      <c r="D86" s="22"/>
      <c r="E86" s="86"/>
      <c r="F86" s="22"/>
      <c r="G86" s="74"/>
      <c r="H86" s="86"/>
      <c r="I86" s="22"/>
      <c r="J86" s="74"/>
      <c r="K86" s="9"/>
    </row>
    <row r="87" spans="1:11" ht="12.75">
      <c r="A87" s="22"/>
      <c r="B87" s="74"/>
      <c r="C87" s="22"/>
      <c r="D87" s="22"/>
      <c r="E87" s="22"/>
      <c r="F87" s="22"/>
      <c r="G87" s="74"/>
      <c r="H87" s="22"/>
      <c r="I87" s="22"/>
      <c r="J87" s="74"/>
      <c r="K87" s="9"/>
    </row>
    <row r="88" spans="1:11" ht="12.75">
      <c r="A88" s="22"/>
      <c r="B88" s="74"/>
      <c r="C88" s="22"/>
      <c r="D88" s="22"/>
      <c r="E88" s="22"/>
      <c r="F88" s="22"/>
      <c r="G88" s="74"/>
      <c r="H88" s="22"/>
      <c r="I88" s="22"/>
      <c r="J88" s="74"/>
      <c r="K88" s="9"/>
    </row>
    <row r="89" spans="1:11" ht="12.75">
      <c r="A89" s="91"/>
      <c r="B89" s="74"/>
      <c r="C89" s="22"/>
      <c r="D89" s="87"/>
      <c r="E89" s="88"/>
      <c r="F89" s="22"/>
      <c r="G89" s="87"/>
      <c r="H89" s="88"/>
      <c r="I89" s="22"/>
      <c r="J89" s="87"/>
      <c r="K89" s="9"/>
    </row>
    <row r="90" spans="1:11" ht="12.75">
      <c r="A90" s="91"/>
      <c r="B90" s="74"/>
      <c r="C90" s="22"/>
      <c r="D90" s="87"/>
      <c r="E90" s="88"/>
      <c r="F90" s="22"/>
      <c r="G90" s="87"/>
      <c r="H90" s="88"/>
      <c r="I90" s="22"/>
      <c r="J90" s="87"/>
      <c r="K90" s="9"/>
    </row>
    <row r="91" spans="1:11" ht="12.75">
      <c r="A91" s="22"/>
      <c r="B91" s="74"/>
      <c r="C91" s="22"/>
      <c r="D91" s="87"/>
      <c r="E91" s="88"/>
      <c r="F91" s="22"/>
      <c r="G91" s="87"/>
      <c r="H91" s="88"/>
      <c r="I91" s="22"/>
      <c r="J91" s="87"/>
      <c r="K91" s="9"/>
    </row>
    <row r="92" spans="1:11" ht="12.75">
      <c r="A92" s="91"/>
      <c r="B92" s="74"/>
      <c r="C92" s="22"/>
      <c r="D92" s="87"/>
      <c r="E92" s="88"/>
      <c r="F92" s="22"/>
      <c r="G92" s="87"/>
      <c r="H92" s="88"/>
      <c r="I92" s="22"/>
      <c r="J92" s="87"/>
      <c r="K92" s="9"/>
    </row>
    <row r="93" spans="1:11" ht="12.75">
      <c r="A93" s="91"/>
      <c r="B93" s="74"/>
      <c r="C93" s="22"/>
      <c r="D93" s="87"/>
      <c r="E93" s="88"/>
      <c r="F93" s="22"/>
      <c r="G93" s="87"/>
      <c r="H93" s="88"/>
      <c r="I93" s="22"/>
      <c r="J93" s="87"/>
      <c r="K93" s="9"/>
    </row>
    <row r="94" spans="1:11" ht="12.75">
      <c r="A94" s="91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91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91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9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22"/>
      <c r="B121" s="74"/>
      <c r="C121" s="22"/>
      <c r="D121" s="22"/>
      <c r="E121" s="32"/>
      <c r="F121" s="32"/>
      <c r="G121" s="32"/>
      <c r="H121" s="32"/>
      <c r="I121" s="22"/>
      <c r="J121" s="32"/>
      <c r="K121" s="9"/>
    </row>
    <row r="122" spans="1:11" ht="12.75">
      <c r="A122" s="22"/>
      <c r="B122" s="74"/>
      <c r="C122" s="22"/>
      <c r="D122" s="22"/>
      <c r="E122" s="22"/>
      <c r="F122" s="22"/>
      <c r="G122" s="74"/>
      <c r="H122" s="22"/>
      <c r="I122" s="22"/>
      <c r="J122" s="74"/>
      <c r="K122" s="9"/>
    </row>
    <row r="123" spans="1:11" ht="12.75">
      <c r="A123" s="22"/>
      <c r="B123" s="73"/>
      <c r="C123" s="22"/>
      <c r="D123" s="22"/>
      <c r="E123" s="22"/>
      <c r="F123" s="22"/>
      <c r="G123" s="74"/>
      <c r="H123" s="22"/>
      <c r="I123" s="22"/>
      <c r="J123" s="74"/>
      <c r="K123" s="9"/>
    </row>
    <row r="124" spans="1:11" ht="12.75">
      <c r="A124" s="22"/>
      <c r="B124" s="73"/>
      <c r="C124" s="22"/>
      <c r="D124" s="22"/>
      <c r="E124" s="22"/>
      <c r="F124" s="22"/>
      <c r="G124" s="74"/>
      <c r="H124" s="22"/>
      <c r="I124" s="22"/>
      <c r="J124" s="74"/>
      <c r="K124" s="9"/>
    </row>
    <row r="125" spans="1:11" ht="12.75">
      <c r="A125" s="22"/>
      <c r="B125" s="73"/>
      <c r="C125" s="22"/>
      <c r="D125" s="22"/>
      <c r="E125" s="22"/>
      <c r="F125" s="22"/>
      <c r="G125" s="74"/>
      <c r="H125" s="22"/>
      <c r="I125" s="22"/>
      <c r="J125" s="74"/>
      <c r="K125" s="9"/>
    </row>
    <row r="126" spans="1:11" ht="12.75">
      <c r="A126" s="22"/>
      <c r="B126" s="73"/>
      <c r="C126" s="22"/>
      <c r="D126" s="22"/>
      <c r="E126" s="22"/>
      <c r="F126" s="22"/>
      <c r="G126" s="74"/>
      <c r="H126" s="22"/>
      <c r="I126" s="22"/>
      <c r="J126" s="74"/>
      <c r="K126" s="9"/>
    </row>
    <row r="127" spans="1:11" ht="12.75">
      <c r="A127" s="22"/>
      <c r="B127" s="73"/>
      <c r="C127" s="22"/>
      <c r="D127" s="22"/>
      <c r="E127" s="22"/>
      <c r="F127" s="22"/>
      <c r="G127" s="74"/>
      <c r="H127" s="22"/>
      <c r="I127" s="22"/>
      <c r="J127" s="74"/>
      <c r="K127" s="9"/>
    </row>
    <row r="128" spans="1:11" ht="12.75">
      <c r="A128" s="22"/>
      <c r="B128" s="73"/>
      <c r="C128" s="22"/>
      <c r="D128" s="22"/>
      <c r="E128" s="22"/>
      <c r="F128" s="22"/>
      <c r="G128" s="74"/>
      <c r="H128" s="22"/>
      <c r="I128" s="22"/>
      <c r="J128" s="74"/>
      <c r="K128" s="9"/>
    </row>
    <row r="129" spans="1:11" ht="12.75">
      <c r="A129" s="22"/>
      <c r="B129" s="73"/>
      <c r="C129" s="22"/>
      <c r="D129" s="22"/>
      <c r="E129" s="22"/>
      <c r="F129" s="22"/>
      <c r="G129" s="74"/>
      <c r="H129" s="22"/>
      <c r="I129" s="22"/>
      <c r="J129" s="74"/>
      <c r="K129" s="9"/>
    </row>
    <row r="130" spans="1:11" ht="12.75">
      <c r="A130" s="22"/>
      <c r="B130" s="73"/>
      <c r="C130" s="22"/>
      <c r="D130" s="22"/>
      <c r="E130" s="22"/>
      <c r="F130" s="22"/>
      <c r="G130" s="74"/>
      <c r="H130" s="22"/>
      <c r="I130" s="22"/>
      <c r="J130" s="74"/>
      <c r="K130" s="9"/>
    </row>
    <row r="131" spans="1:10" ht="12.75">
      <c r="A131" s="22"/>
      <c r="B131" s="73"/>
      <c r="C131" s="22"/>
      <c r="D131" s="22"/>
      <c r="E131" s="22"/>
      <c r="F131" s="22"/>
      <c r="G131" s="74"/>
      <c r="H131" s="22"/>
      <c r="I131" s="22"/>
      <c r="J131" s="74"/>
    </row>
    <row r="132" spans="1:10" ht="12.75">
      <c r="A132" s="22"/>
      <c r="B132" s="73"/>
      <c r="C132" s="22"/>
      <c r="D132" s="22"/>
      <c r="E132" s="22"/>
      <c r="F132" s="22"/>
      <c r="G132" s="74"/>
      <c r="H132" s="22"/>
      <c r="I132" s="22"/>
      <c r="J132" s="74"/>
    </row>
    <row r="133" spans="1:10" ht="12.75">
      <c r="A133" s="22"/>
      <c r="B133" s="73"/>
      <c r="C133" s="22"/>
      <c r="D133" s="22"/>
      <c r="E133" s="22"/>
      <c r="F133" s="22"/>
      <c r="G133" s="74"/>
      <c r="H133" s="22"/>
      <c r="I133" s="22"/>
      <c r="J133" s="74"/>
    </row>
    <row r="134" spans="1:10" ht="12.75">
      <c r="A134" s="22"/>
      <c r="B134" s="73"/>
      <c r="C134" s="22"/>
      <c r="D134" s="22"/>
      <c r="E134" s="22"/>
      <c r="F134" s="22"/>
      <c r="G134" s="74"/>
      <c r="H134" s="22"/>
      <c r="I134" s="22"/>
      <c r="J134" s="74"/>
    </row>
    <row r="135" spans="1:10" ht="12.75">
      <c r="A135" s="22"/>
      <c r="B135" s="73"/>
      <c r="C135" s="22"/>
      <c r="D135" s="22"/>
      <c r="E135" s="22"/>
      <c r="F135" s="22"/>
      <c r="G135" s="74"/>
      <c r="H135" s="22"/>
      <c r="I135" s="22"/>
      <c r="J135" s="74"/>
    </row>
    <row r="136" spans="1:10" ht="12.75">
      <c r="A136" s="22"/>
      <c r="B136" s="73"/>
      <c r="C136" s="22"/>
      <c r="D136" s="22"/>
      <c r="E136" s="22"/>
      <c r="F136" s="22"/>
      <c r="G136" s="74"/>
      <c r="H136" s="22"/>
      <c r="I136" s="22"/>
      <c r="J136" s="74"/>
    </row>
    <row r="137" spans="1:10" ht="12.75">
      <c r="A137" s="22"/>
      <c r="B137" s="73"/>
      <c r="C137" s="22"/>
      <c r="D137" s="22"/>
      <c r="E137" s="22"/>
      <c r="F137" s="22"/>
      <c r="G137" s="74"/>
      <c r="H137" s="22"/>
      <c r="I137" s="22"/>
      <c r="J137" s="74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</sheetData>
  <sheetProtection/>
  <mergeCells count="3">
    <mergeCell ref="A2:J2"/>
    <mergeCell ref="A3:J3"/>
    <mergeCell ref="A4:J4"/>
  </mergeCells>
  <hyperlinks>
    <hyperlink ref="A68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0" zoomScaleNormal="80" zoomScalePageLayoutView="0" workbookViewId="0" topLeftCell="A1">
      <selection activeCell="AB92" sqref="AB92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41121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41090</v>
      </c>
      <c r="E14" s="5" t="s">
        <v>8</v>
      </c>
      <c r="F14" s="5">
        <f>A7</f>
        <v>41121</v>
      </c>
      <c r="G14" s="5">
        <f>D14</f>
        <v>41090</v>
      </c>
      <c r="H14" s="5" t="s">
        <v>8</v>
      </c>
      <c r="I14" s="5">
        <f>F14</f>
        <v>41121</v>
      </c>
      <c r="J14" s="5">
        <f>+I14</f>
        <v>41121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0.00131</v>
      </c>
      <c r="D17" s="68">
        <v>47558119</v>
      </c>
      <c r="E17" s="68">
        <f>ROUND(SUM(F17-D17),0)</f>
        <v>-9994995</v>
      </c>
      <c r="F17" s="68">
        <v>37563124</v>
      </c>
      <c r="G17" s="68">
        <v>47558119</v>
      </c>
      <c r="H17" s="68">
        <f>E17</f>
        <v>-9994995</v>
      </c>
      <c r="I17" s="68">
        <f>+F17</f>
        <v>37563124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0.00135</v>
      </c>
      <c r="D18" s="68">
        <v>41521588</v>
      </c>
      <c r="E18" s="68">
        <f>ROUND(SUM(F18-D18),0)</f>
        <v>14334618</v>
      </c>
      <c r="F18" s="68">
        <v>55856206</v>
      </c>
      <c r="G18" s="68">
        <v>41521588</v>
      </c>
      <c r="H18" s="68">
        <f>E18</f>
        <v>14334618</v>
      </c>
      <c r="I18" s="68">
        <f>+F18</f>
        <v>55856206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0.00126</v>
      </c>
      <c r="D19" s="68">
        <v>10011276</v>
      </c>
      <c r="E19" s="68">
        <f>ROUND(SUM(F19-D19),0)</f>
        <v>1070</v>
      </c>
      <c r="F19" s="68">
        <v>10012346</v>
      </c>
      <c r="G19" s="68">
        <v>10011276</v>
      </c>
      <c r="H19" s="68">
        <f>E19</f>
        <v>1070</v>
      </c>
      <c r="I19" s="68">
        <f>+F19</f>
        <v>10012346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75" t="s">
        <v>55</v>
      </c>
      <c r="B20" s="29"/>
      <c r="C20" s="69">
        <v>0.0137</v>
      </c>
      <c r="D20" s="68">
        <v>7581783</v>
      </c>
      <c r="E20" s="68">
        <f>ROUND(SUM(F20-D20),0)</f>
        <v>28474</v>
      </c>
      <c r="F20" s="68">
        <v>7610257</v>
      </c>
      <c r="G20" s="68">
        <v>7538337</v>
      </c>
      <c r="H20" s="68">
        <f>+I20-G20</f>
        <v>59426</v>
      </c>
      <c r="I20" s="68">
        <v>7597763</v>
      </c>
      <c r="J20" s="68">
        <v>19840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 t="s">
        <v>17</v>
      </c>
      <c r="B21" s="33"/>
      <c r="C21" s="70"/>
      <c r="D21" s="34">
        <f>SUM(D17:D20)</f>
        <v>106672766</v>
      </c>
      <c r="E21" s="34">
        <f>ROUND(SUM(E17:E20),0)</f>
        <v>4369167</v>
      </c>
      <c r="F21" s="34">
        <f>SUM(F17:F20)</f>
        <v>111041933</v>
      </c>
      <c r="G21" s="34">
        <f>SUM(G17:G20)</f>
        <v>106629320</v>
      </c>
      <c r="H21" s="34">
        <f>SUM(H17:H20)</f>
        <v>4400119</v>
      </c>
      <c r="I21" s="34">
        <f>SUM(I17:I20)</f>
        <v>111029439</v>
      </c>
      <c r="J21" s="34">
        <f>SUM(J17:J20)</f>
        <v>19840</v>
      </c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32"/>
      <c r="B22" s="33"/>
      <c r="C22" s="70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51</v>
      </c>
      <c r="B23" s="29"/>
      <c r="C23" s="71"/>
      <c r="D23" s="35"/>
      <c r="E23" s="35"/>
      <c r="F23" s="35"/>
      <c r="G23" s="35"/>
      <c r="H23" s="35"/>
      <c r="I23" s="35"/>
      <c r="J23" s="35"/>
    </row>
    <row r="24" spans="1:10" s="4" customFormat="1" ht="12.75">
      <c r="A24" s="75" t="s">
        <v>52</v>
      </c>
      <c r="B24" s="76">
        <v>41129</v>
      </c>
      <c r="C24" s="77">
        <v>0.0022</v>
      </c>
      <c r="D24" s="68">
        <v>10000000</v>
      </c>
      <c r="E24" s="68">
        <f>ROUND(SUM(F24-D24),0)</f>
        <v>0</v>
      </c>
      <c r="F24" s="68">
        <v>10000000</v>
      </c>
      <c r="G24" s="68">
        <v>10000000</v>
      </c>
      <c r="H24" s="68">
        <f>ROUND(SUM(I24-G24),0)</f>
        <v>0</v>
      </c>
      <c r="I24" s="68">
        <v>10000000</v>
      </c>
      <c r="J24" s="68">
        <v>5123</v>
      </c>
    </row>
    <row r="25" spans="1:10" s="4" customFormat="1" ht="12.75">
      <c r="A25" s="75"/>
      <c r="B25" s="29"/>
      <c r="C25" s="71"/>
      <c r="D25" s="34">
        <f aca="true" t="shared" si="0" ref="D25:J25">SUM(D24:D24)</f>
        <v>10000000</v>
      </c>
      <c r="E25" s="34">
        <f t="shared" si="0"/>
        <v>0</v>
      </c>
      <c r="F25" s="34">
        <f t="shared" si="0"/>
        <v>10000000</v>
      </c>
      <c r="G25" s="34">
        <f t="shared" si="0"/>
        <v>10000000</v>
      </c>
      <c r="H25" s="34">
        <f t="shared" si="0"/>
        <v>0</v>
      </c>
      <c r="I25" s="34">
        <f t="shared" si="0"/>
        <v>10000000</v>
      </c>
      <c r="J25" s="34">
        <f t="shared" si="0"/>
        <v>5123</v>
      </c>
    </row>
    <row r="26" spans="1:17" s="9" customFormat="1" ht="12.75">
      <c r="A26" s="61"/>
      <c r="B26" s="62"/>
      <c r="C26" s="70"/>
      <c r="D26" s="35"/>
      <c r="E26" s="35"/>
      <c r="F26" s="35"/>
      <c r="G26" s="35"/>
      <c r="H26" s="35"/>
      <c r="I26" s="35"/>
      <c r="J26" s="35"/>
      <c r="K26" s="3"/>
      <c r="L26" s="3"/>
      <c r="M26" s="3"/>
      <c r="N26" s="3"/>
      <c r="O26" s="3"/>
      <c r="P26" s="3"/>
      <c r="Q26" s="3"/>
    </row>
    <row r="27" spans="1:10" s="3" customFormat="1" ht="12.75">
      <c r="A27" s="15" t="s">
        <v>18</v>
      </c>
      <c r="B27" s="38"/>
      <c r="C27" s="39"/>
      <c r="D27" s="40"/>
      <c r="E27" s="40"/>
      <c r="F27" s="40"/>
      <c r="G27" s="40" t="s">
        <v>19</v>
      </c>
      <c r="H27" s="40" t="s">
        <v>19</v>
      </c>
      <c r="I27" s="40" t="s">
        <v>19</v>
      </c>
      <c r="J27" s="40"/>
    </row>
    <row r="28" spans="1:10" s="3" customFormat="1" ht="12.75">
      <c r="A28" s="17" t="s">
        <v>42</v>
      </c>
      <c r="B28" s="36">
        <v>41166</v>
      </c>
      <c r="C28" s="37">
        <v>0.01397</v>
      </c>
      <c r="D28" s="68">
        <v>10012261</v>
      </c>
      <c r="E28" s="68">
        <f aca="true" t="shared" si="1" ref="E28:E39">ROUND(SUM(F28-D28),0)</f>
        <v>-5001</v>
      </c>
      <c r="F28" s="68">
        <v>10007260</v>
      </c>
      <c r="G28" s="68">
        <v>10037000</v>
      </c>
      <c r="H28" s="68">
        <f aca="true" t="shared" si="2" ref="H28:H39">ROUND(SUM(I28-G28),0)</f>
        <v>-15158</v>
      </c>
      <c r="I28" s="68">
        <v>10021842</v>
      </c>
      <c r="J28" s="68">
        <v>76196</v>
      </c>
    </row>
    <row r="29" spans="1:10" s="3" customFormat="1" ht="12.75">
      <c r="A29" s="17" t="s">
        <v>42</v>
      </c>
      <c r="B29" s="36">
        <v>41439</v>
      </c>
      <c r="C29" s="37">
        <v>0.01657</v>
      </c>
      <c r="D29" s="68">
        <v>9996990</v>
      </c>
      <c r="E29" s="68">
        <f t="shared" si="1"/>
        <v>267</v>
      </c>
      <c r="F29" s="68">
        <v>9997257</v>
      </c>
      <c r="G29" s="68">
        <v>10128900</v>
      </c>
      <c r="H29" s="68">
        <f t="shared" si="2"/>
        <v>-12818</v>
      </c>
      <c r="I29" s="68">
        <v>10116082</v>
      </c>
      <c r="J29" s="68">
        <v>21237</v>
      </c>
    </row>
    <row r="30" spans="1:10" s="3" customFormat="1" ht="12.75">
      <c r="A30" s="67" t="s">
        <v>43</v>
      </c>
      <c r="B30" s="36">
        <v>42123</v>
      </c>
      <c r="C30" s="37">
        <v>0.011</v>
      </c>
      <c r="D30" s="68">
        <v>7550000</v>
      </c>
      <c r="E30" s="68">
        <f t="shared" si="1"/>
        <v>0</v>
      </c>
      <c r="F30" s="68">
        <v>7550000</v>
      </c>
      <c r="G30" s="68">
        <v>7566233</v>
      </c>
      <c r="H30" s="68">
        <f t="shared" si="2"/>
        <v>-3549</v>
      </c>
      <c r="I30" s="68">
        <v>7562684</v>
      </c>
      <c r="J30" s="68">
        <v>21252</v>
      </c>
    </row>
    <row r="31" spans="1:10" s="3" customFormat="1" ht="12.75">
      <c r="A31" s="67" t="s">
        <v>41</v>
      </c>
      <c r="B31" s="36">
        <v>42152</v>
      </c>
      <c r="C31" s="37">
        <v>0.007</v>
      </c>
      <c r="D31" s="68">
        <v>10000000</v>
      </c>
      <c r="E31" s="68">
        <f t="shared" si="1"/>
        <v>0</v>
      </c>
      <c r="F31" s="68">
        <v>10000000</v>
      </c>
      <c r="G31" s="68">
        <v>10006300</v>
      </c>
      <c r="H31" s="68">
        <f t="shared" si="2"/>
        <v>5287</v>
      </c>
      <c r="I31" s="68">
        <v>10011587</v>
      </c>
      <c r="J31" s="68">
        <v>12109</v>
      </c>
    </row>
    <row r="32" spans="1:10" s="3" customFormat="1" ht="12.75">
      <c r="A32" s="67" t="s">
        <v>43</v>
      </c>
      <c r="B32" s="36">
        <v>42261</v>
      </c>
      <c r="C32" s="37">
        <v>0.0075</v>
      </c>
      <c r="D32" s="68">
        <v>9988556</v>
      </c>
      <c r="E32" s="68">
        <f t="shared" si="1"/>
        <v>302</v>
      </c>
      <c r="F32" s="68">
        <v>9988858</v>
      </c>
      <c r="G32" s="68">
        <v>10009500</v>
      </c>
      <c r="H32" s="68">
        <f t="shared" si="2"/>
        <v>-2600</v>
      </c>
      <c r="I32" s="68">
        <v>10006900</v>
      </c>
      <c r="J32" s="68">
        <v>28484</v>
      </c>
    </row>
    <row r="33" spans="1:10" s="3" customFormat="1" ht="12.75">
      <c r="A33" s="67" t="s">
        <v>41</v>
      </c>
      <c r="B33" s="36">
        <v>42307</v>
      </c>
      <c r="C33" s="37">
        <v>0.00858</v>
      </c>
      <c r="D33" s="68">
        <v>18022502</v>
      </c>
      <c r="E33" s="68">
        <f t="shared" si="1"/>
        <v>-573</v>
      </c>
      <c r="F33" s="68">
        <v>18021929</v>
      </c>
      <c r="G33" s="68">
        <v>18064980</v>
      </c>
      <c r="H33" s="68">
        <f t="shared" si="2"/>
        <v>-10611</v>
      </c>
      <c r="I33" s="68">
        <v>18054369</v>
      </c>
      <c r="J33" s="68">
        <v>492</v>
      </c>
    </row>
    <row r="34" spans="1:10" s="3" customFormat="1" ht="12.75">
      <c r="A34" s="67" t="s">
        <v>43</v>
      </c>
      <c r="B34" s="36">
        <v>42307</v>
      </c>
      <c r="C34" s="37">
        <v>0.0075</v>
      </c>
      <c r="D34" s="68">
        <v>10000000</v>
      </c>
      <c r="E34" s="68">
        <f t="shared" si="1"/>
        <v>0</v>
      </c>
      <c r="F34" s="68">
        <v>10000000</v>
      </c>
      <c r="G34" s="68">
        <v>10019400</v>
      </c>
      <c r="H34" s="68">
        <f t="shared" si="2"/>
        <v>11300</v>
      </c>
      <c r="I34" s="68">
        <v>10030700</v>
      </c>
      <c r="J34" s="68">
        <v>18852</v>
      </c>
    </row>
    <row r="35" spans="1:10" s="3" customFormat="1" ht="12.75">
      <c r="A35" s="67" t="s">
        <v>42</v>
      </c>
      <c r="B35" s="36">
        <v>42311</v>
      </c>
      <c r="C35" s="37">
        <v>0.00875</v>
      </c>
      <c r="D35" s="68">
        <v>10000000</v>
      </c>
      <c r="E35" s="68">
        <f t="shared" si="1"/>
        <v>-10000000</v>
      </c>
      <c r="F35" s="68">
        <v>0</v>
      </c>
      <c r="G35" s="68">
        <v>10000300</v>
      </c>
      <c r="H35" s="68">
        <f t="shared" si="2"/>
        <v>-10000300</v>
      </c>
      <c r="I35" s="68">
        <v>0</v>
      </c>
      <c r="J35" s="68">
        <v>0</v>
      </c>
    </row>
    <row r="36" spans="1:28" s="3" customFormat="1" ht="12.75">
      <c r="A36" s="67" t="s">
        <v>43</v>
      </c>
      <c r="B36" s="36">
        <v>42422</v>
      </c>
      <c r="C36" s="37">
        <v>0.0075</v>
      </c>
      <c r="D36" s="68">
        <v>9972649</v>
      </c>
      <c r="E36" s="68">
        <f t="shared" si="1"/>
        <v>636</v>
      </c>
      <c r="F36" s="68">
        <v>9973285</v>
      </c>
      <c r="G36" s="68">
        <v>10009900</v>
      </c>
      <c r="H36" s="68">
        <f t="shared" si="2"/>
        <v>13000</v>
      </c>
      <c r="I36" s="68">
        <v>10022900</v>
      </c>
      <c r="J36" s="68">
        <v>32787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67" t="s">
        <v>54</v>
      </c>
      <c r="B37" s="36">
        <v>42422</v>
      </c>
      <c r="C37" s="37">
        <v>0.0085</v>
      </c>
      <c r="D37" s="68">
        <v>10000000</v>
      </c>
      <c r="E37" s="68">
        <f t="shared" si="1"/>
        <v>0</v>
      </c>
      <c r="F37" s="68">
        <v>10000000</v>
      </c>
      <c r="G37" s="68">
        <v>10032600</v>
      </c>
      <c r="H37" s="68">
        <f t="shared" si="2"/>
        <v>-14457</v>
      </c>
      <c r="I37" s="68">
        <v>10018143</v>
      </c>
      <c r="J37" s="68">
        <v>37158</v>
      </c>
    </row>
    <row r="38" spans="1:10" s="3" customFormat="1" ht="12.75">
      <c r="A38" s="67" t="s">
        <v>43</v>
      </c>
      <c r="B38" s="36">
        <v>42450</v>
      </c>
      <c r="C38" s="37">
        <v>0.0105</v>
      </c>
      <c r="D38" s="68">
        <v>10000000</v>
      </c>
      <c r="E38" s="68">
        <f t="shared" si="1"/>
        <v>0</v>
      </c>
      <c r="F38" s="68">
        <v>10000000</v>
      </c>
      <c r="G38" s="68">
        <v>9989200</v>
      </c>
      <c r="H38" s="68">
        <f t="shared" si="2"/>
        <v>18100</v>
      </c>
      <c r="I38" s="68">
        <v>10007300</v>
      </c>
      <c r="J38" s="68">
        <v>37869</v>
      </c>
    </row>
    <row r="39" spans="1:10" s="3" customFormat="1" ht="12.75">
      <c r="A39" s="67" t="s">
        <v>43</v>
      </c>
      <c r="B39" s="36">
        <v>42499</v>
      </c>
      <c r="C39" s="37">
        <v>0.01</v>
      </c>
      <c r="D39" s="68">
        <v>10000000</v>
      </c>
      <c r="E39" s="68">
        <f t="shared" si="1"/>
        <v>0</v>
      </c>
      <c r="F39" s="68">
        <v>10000000</v>
      </c>
      <c r="G39" s="68">
        <v>10030700</v>
      </c>
      <c r="H39" s="68">
        <f t="shared" si="2"/>
        <v>11900</v>
      </c>
      <c r="I39" s="68">
        <v>10042600</v>
      </c>
      <c r="J39" s="68">
        <v>22678</v>
      </c>
    </row>
    <row r="40" spans="1:10" s="3" customFormat="1" ht="12.75">
      <c r="A40" s="17"/>
      <c r="B40" s="36"/>
      <c r="C40" s="37"/>
      <c r="D40" s="68"/>
      <c r="E40" s="68"/>
      <c r="F40" s="68"/>
      <c r="G40" s="68"/>
      <c r="H40" s="68"/>
      <c r="I40" s="68"/>
      <c r="J40" s="68"/>
    </row>
    <row r="41" spans="1:10" s="3" customFormat="1" ht="12.75">
      <c r="A41" s="17" t="s">
        <v>20</v>
      </c>
      <c r="B41" s="41"/>
      <c r="C41" s="37"/>
      <c r="D41" s="72">
        <f aca="true" t="shared" si="3" ref="D41:I41">SUM(D28:D40)</f>
        <v>125542958</v>
      </c>
      <c r="E41" s="72">
        <f t="shared" si="3"/>
        <v>-10004369</v>
      </c>
      <c r="F41" s="72">
        <f t="shared" si="3"/>
        <v>115538589</v>
      </c>
      <c r="G41" s="72">
        <f t="shared" si="3"/>
        <v>125895013</v>
      </c>
      <c r="H41" s="72">
        <f t="shared" si="3"/>
        <v>-9999906</v>
      </c>
      <c r="I41" s="72">
        <f t="shared" si="3"/>
        <v>115895107</v>
      </c>
      <c r="J41" s="72">
        <f>ROUND(SUM(J28:J40),0)</f>
        <v>309114</v>
      </c>
    </row>
    <row r="42" spans="1:10" ht="12.75">
      <c r="A42" s="27"/>
      <c r="B42" s="42"/>
      <c r="C42" s="43"/>
      <c r="D42" s="35"/>
      <c r="E42" s="35"/>
      <c r="F42" s="35"/>
      <c r="G42" s="35"/>
      <c r="H42" s="35"/>
      <c r="I42" s="35"/>
      <c r="J42" s="35"/>
    </row>
    <row r="43" spans="1:10" ht="13.5" thickBot="1">
      <c r="A43" s="44" t="s">
        <v>21</v>
      </c>
      <c r="B43" s="29"/>
      <c r="C43" s="44"/>
      <c r="D43" s="45">
        <f aca="true" t="shared" si="4" ref="D43:J43">+D41+D25+D21</f>
        <v>242215724</v>
      </c>
      <c r="E43" s="45">
        <f t="shared" si="4"/>
        <v>-5635202</v>
      </c>
      <c r="F43" s="45">
        <f t="shared" si="4"/>
        <v>236580522</v>
      </c>
      <c r="G43" s="45">
        <f t="shared" si="4"/>
        <v>242524333</v>
      </c>
      <c r="H43" s="45">
        <f t="shared" si="4"/>
        <v>-5599787</v>
      </c>
      <c r="I43" s="45">
        <f t="shared" si="4"/>
        <v>236924546</v>
      </c>
      <c r="J43" s="45">
        <f t="shared" si="4"/>
        <v>334077</v>
      </c>
    </row>
    <row r="44" spans="1:10" ht="13.5" thickTop="1">
      <c r="A44" s="46"/>
      <c r="B44" s="16"/>
      <c r="C44" s="15"/>
      <c r="D44" s="35"/>
      <c r="E44" s="35"/>
      <c r="F44" s="35"/>
      <c r="G44" s="35"/>
      <c r="H44" s="35"/>
      <c r="I44" s="35"/>
      <c r="J44" s="35"/>
    </row>
    <row r="45" spans="1:10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7"/>
      <c r="J46" s="47"/>
    </row>
    <row r="47" spans="1:10" ht="12.75">
      <c r="A47" s="15" t="s">
        <v>24</v>
      </c>
      <c r="B47" s="16"/>
      <c r="C47" s="48">
        <f>C50-C49-C48</f>
        <v>0.47</v>
      </c>
      <c r="D47" s="49"/>
      <c r="E47" s="17"/>
      <c r="F47" s="17" t="s">
        <v>25</v>
      </c>
      <c r="G47" s="18"/>
      <c r="H47" s="50">
        <v>0.54</v>
      </c>
      <c r="I47" s="17"/>
      <c r="J47" s="17"/>
    </row>
    <row r="48" spans="1:10" ht="12.75">
      <c r="A48" s="15" t="s">
        <v>27</v>
      </c>
      <c r="B48" s="51"/>
      <c r="C48" s="50">
        <f>ROUND(I41/I43,2)</f>
        <v>0.49</v>
      </c>
      <c r="D48" s="49"/>
      <c r="E48" s="17"/>
      <c r="F48" s="17" t="s">
        <v>26</v>
      </c>
      <c r="G48" s="18"/>
      <c r="H48" s="50">
        <f>ROUND(S48,2)</f>
        <v>0</v>
      </c>
      <c r="I48" s="17"/>
      <c r="J48" s="17"/>
    </row>
    <row r="49" spans="1:10" ht="12.75">
      <c r="A49" s="78" t="s">
        <v>53</v>
      </c>
      <c r="B49" s="16"/>
      <c r="C49" s="50">
        <f>ROUND(I25/I43,2)</f>
        <v>0.04</v>
      </c>
      <c r="D49" s="49"/>
      <c r="E49" s="17"/>
      <c r="F49" s="17" t="s">
        <v>28</v>
      </c>
      <c r="G49" s="18"/>
      <c r="H49" s="50">
        <v>0.04</v>
      </c>
      <c r="I49" s="17"/>
      <c r="J49" s="17"/>
    </row>
    <row r="50" spans="1:10" ht="13.5" thickBot="1">
      <c r="A50" s="15"/>
      <c r="B50" s="16"/>
      <c r="C50" s="79">
        <v>1</v>
      </c>
      <c r="D50" s="49"/>
      <c r="E50" s="17"/>
      <c r="F50" s="17" t="s">
        <v>29</v>
      </c>
      <c r="G50" s="18"/>
      <c r="H50" s="52">
        <v>0.42</v>
      </c>
      <c r="I50" s="17"/>
      <c r="J50" s="17"/>
    </row>
    <row r="51" spans="1:10" ht="14.25" thickBot="1" thickTop="1">
      <c r="A51" s="15"/>
      <c r="B51" s="16"/>
      <c r="C51" s="15"/>
      <c r="D51" s="17"/>
      <c r="E51" s="17"/>
      <c r="F51" s="17"/>
      <c r="G51" s="18"/>
      <c r="H51" s="53">
        <v>1</v>
      </c>
      <c r="I51" s="17"/>
      <c r="J51" s="17"/>
    </row>
    <row r="52" spans="1:10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ht="12.75">
      <c r="A53" s="17" t="s">
        <v>30</v>
      </c>
      <c r="B53" s="16"/>
      <c r="C53" s="54" t="s">
        <v>31</v>
      </c>
      <c r="D53" s="17"/>
      <c r="E53" s="17"/>
      <c r="F53" s="17"/>
      <c r="G53" s="18"/>
      <c r="H53" s="54" t="s">
        <v>31</v>
      </c>
      <c r="I53" s="17"/>
      <c r="J53" s="17"/>
    </row>
    <row r="54" spans="1:10" ht="12.75">
      <c r="A54" s="17"/>
      <c r="B54" s="20"/>
      <c r="C54" s="17"/>
      <c r="D54" s="17"/>
      <c r="E54" s="17"/>
      <c r="F54" s="17"/>
      <c r="G54" s="18"/>
      <c r="H54" s="17"/>
      <c r="I54" s="17"/>
      <c r="J54" s="17"/>
    </row>
    <row r="55" spans="1:10" ht="12.75">
      <c r="A55" s="17" t="s">
        <v>32</v>
      </c>
      <c r="B55" s="20"/>
      <c r="C55" s="55">
        <v>0.0059</v>
      </c>
      <c r="D55" s="17"/>
      <c r="E55" s="17" t="s">
        <v>32</v>
      </c>
      <c r="F55" s="17"/>
      <c r="G55" s="18"/>
      <c r="H55" s="55">
        <f>ROUND(C55,4)</f>
        <v>0.0059</v>
      </c>
      <c r="I55" s="17"/>
      <c r="J55" s="17"/>
    </row>
    <row r="56" spans="1:10" ht="12.75">
      <c r="A56" s="17" t="s">
        <v>33</v>
      </c>
      <c r="B56" s="20"/>
      <c r="C56" s="56">
        <f>+'[1]T-Bill'!D714</f>
        <v>0.00093</v>
      </c>
      <c r="D56" s="17"/>
      <c r="E56" s="17" t="s">
        <v>34</v>
      </c>
      <c r="F56" s="17"/>
      <c r="G56" s="18"/>
      <c r="H56" s="56">
        <f>+'[1]T-Bill'!G714</f>
        <v>0.0014469230769230768</v>
      </c>
      <c r="I56" s="17"/>
      <c r="J56" s="17"/>
    </row>
    <row r="57" spans="1:10" ht="12.75">
      <c r="A57" s="17"/>
      <c r="B57" s="20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20"/>
      <c r="C58" s="57">
        <f>C55-C56</f>
        <v>0.00497</v>
      </c>
      <c r="D58" s="17"/>
      <c r="E58" s="17" t="s">
        <v>35</v>
      </c>
      <c r="F58" s="17"/>
      <c r="G58" s="18" t="s">
        <v>19</v>
      </c>
      <c r="H58" s="57">
        <f>H55-H56</f>
        <v>0.004453076923076923</v>
      </c>
      <c r="I58" s="17"/>
      <c r="J58" s="17"/>
    </row>
    <row r="59" spans="1:10" ht="13.5" thickTop="1">
      <c r="A59" s="17"/>
      <c r="B59" s="20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7"/>
      <c r="B68" s="8"/>
      <c r="C68" s="7"/>
      <c r="D68" s="58"/>
      <c r="E68" s="17"/>
      <c r="F68" s="60"/>
      <c r="G68" s="59"/>
      <c r="H68" s="60"/>
      <c r="I68" s="22"/>
      <c r="J68" s="17"/>
    </row>
    <row r="69" spans="1:10" ht="12.75">
      <c r="A69" s="63" t="s">
        <v>44</v>
      </c>
      <c r="B69" s="16"/>
      <c r="C69" s="15"/>
      <c r="D69" s="17"/>
      <c r="E69" s="17"/>
      <c r="F69" s="65"/>
      <c r="G69" s="16"/>
      <c r="H69" s="15"/>
      <c r="I69" s="17"/>
      <c r="J69" s="22"/>
    </row>
    <row r="70" spans="1:10" ht="12.75">
      <c r="A70" s="63" t="s">
        <v>45</v>
      </c>
      <c r="B70" s="16"/>
      <c r="C70" s="15"/>
      <c r="D70" s="17"/>
      <c r="E70" s="17"/>
      <c r="F70" s="65"/>
      <c r="G70" s="16"/>
      <c r="H70" s="15"/>
      <c r="I70" s="17"/>
      <c r="J70" s="17"/>
    </row>
    <row r="71" spans="1:10" ht="12.75">
      <c r="A71" s="15" t="s">
        <v>46</v>
      </c>
      <c r="B71" s="16"/>
      <c r="C71" s="15"/>
      <c r="D71" s="17"/>
      <c r="E71" s="17"/>
      <c r="F71" s="65"/>
      <c r="G71" s="16"/>
      <c r="H71" s="15"/>
      <c r="I71" s="17"/>
      <c r="J71" s="17"/>
    </row>
    <row r="72" spans="1:10" ht="12.75">
      <c r="A72" s="64" t="s">
        <v>47</v>
      </c>
      <c r="B72" s="51"/>
      <c r="C72" s="15"/>
      <c r="D72" s="17"/>
      <c r="E72" s="17"/>
      <c r="F72" s="66"/>
      <c r="G72" s="51"/>
      <c r="H72" s="15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1" ht="12.75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  <c r="K76" s="9"/>
    </row>
    <row r="77" spans="1:11" ht="12.75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  <c r="K77" s="9"/>
    </row>
    <row r="78" spans="1:11" ht="12.75">
      <c r="A78" s="15"/>
      <c r="B78" s="16"/>
      <c r="C78" s="15"/>
      <c r="D78" s="17"/>
      <c r="E78" s="17"/>
      <c r="F78" s="17"/>
      <c r="G78" s="18"/>
      <c r="H78" s="17"/>
      <c r="I78" s="17"/>
      <c r="J78" s="17"/>
      <c r="K78" s="9"/>
    </row>
    <row r="79" spans="1:11" ht="12.75">
      <c r="A79" s="22"/>
      <c r="B79" s="73"/>
      <c r="C79" s="22"/>
      <c r="D79" s="22"/>
      <c r="E79" s="22"/>
      <c r="F79" s="22"/>
      <c r="G79" s="74"/>
      <c r="H79" s="22"/>
      <c r="I79" s="22"/>
      <c r="J79" s="22"/>
      <c r="K79" s="9"/>
    </row>
    <row r="80" spans="1:11" ht="12.75">
      <c r="A80" s="22"/>
      <c r="B80" s="73"/>
      <c r="C80" s="22"/>
      <c r="D80" s="22"/>
      <c r="E80" s="22"/>
      <c r="F80" s="22"/>
      <c r="G80" s="74"/>
      <c r="H80" s="22"/>
      <c r="I80" s="22"/>
      <c r="J80" s="22"/>
      <c r="K80" s="9"/>
    </row>
    <row r="81" spans="1:11" ht="12.75">
      <c r="A81" s="22"/>
      <c r="B81" s="74"/>
      <c r="C81" s="22"/>
      <c r="D81" s="80"/>
      <c r="E81" s="22"/>
      <c r="F81" s="22"/>
      <c r="G81" s="81"/>
      <c r="H81" s="22"/>
      <c r="I81" s="22"/>
      <c r="J81" s="80"/>
      <c r="K81" s="9"/>
    </row>
    <row r="82" spans="1:11" ht="12.75">
      <c r="A82" s="22"/>
      <c r="B82" s="74"/>
      <c r="C82" s="89"/>
      <c r="D82" s="22"/>
      <c r="E82" s="90"/>
      <c r="F82" s="22"/>
      <c r="G82" s="74"/>
      <c r="H82" s="90"/>
      <c r="I82" s="22"/>
      <c r="J82" s="74"/>
      <c r="K82" s="9"/>
    </row>
    <row r="83" spans="1:11" ht="12.75">
      <c r="A83" s="22"/>
      <c r="B83" s="74"/>
      <c r="C83" s="22"/>
      <c r="D83" s="22"/>
      <c r="E83" s="32"/>
      <c r="F83" s="22"/>
      <c r="G83" s="74"/>
      <c r="H83" s="32"/>
      <c r="I83" s="22"/>
      <c r="J83" s="74"/>
      <c r="K83" s="9"/>
    </row>
    <row r="84" spans="1:11" ht="12.75">
      <c r="A84" s="22"/>
      <c r="B84" s="74"/>
      <c r="C84" s="22"/>
      <c r="D84" s="22"/>
      <c r="E84" s="82"/>
      <c r="F84" s="83"/>
      <c r="G84" s="74"/>
      <c r="H84" s="82"/>
      <c r="I84" s="83"/>
      <c r="J84" s="74"/>
      <c r="K84" s="9"/>
    </row>
    <row r="85" spans="1:11" ht="12.75">
      <c r="A85" s="22"/>
      <c r="B85" s="74"/>
      <c r="C85" s="22"/>
      <c r="D85" s="22"/>
      <c r="E85" s="84"/>
      <c r="F85" s="22"/>
      <c r="G85" s="74"/>
      <c r="H85" s="84"/>
      <c r="I85" s="22"/>
      <c r="J85" s="74"/>
      <c r="K85" s="9"/>
    </row>
    <row r="86" spans="1:11" ht="12.75">
      <c r="A86" s="22"/>
      <c r="B86" s="74"/>
      <c r="C86" s="22"/>
      <c r="D86" s="22"/>
      <c r="E86" s="22"/>
      <c r="F86" s="22"/>
      <c r="G86" s="74"/>
      <c r="H86" s="22"/>
      <c r="I86" s="22"/>
      <c r="J86" s="74"/>
      <c r="K86" s="9"/>
    </row>
    <row r="87" spans="1:11" ht="12.75">
      <c r="A87" s="22"/>
      <c r="B87" s="74"/>
      <c r="C87" s="22"/>
      <c r="D87" s="22"/>
      <c r="E87" s="74"/>
      <c r="F87" s="22"/>
      <c r="G87" s="74"/>
      <c r="H87" s="74"/>
      <c r="I87" s="22"/>
      <c r="J87" s="74"/>
      <c r="K87" s="9"/>
    </row>
    <row r="88" spans="1:11" ht="12.75">
      <c r="A88" s="22"/>
      <c r="B88" s="74"/>
      <c r="C88" s="22"/>
      <c r="D88" s="74"/>
      <c r="E88" s="74"/>
      <c r="F88" s="22"/>
      <c r="G88" s="74"/>
      <c r="H88" s="74"/>
      <c r="I88" s="22"/>
      <c r="J88" s="74"/>
      <c r="K88" s="9"/>
    </row>
    <row r="89" spans="1:11" ht="12.75">
      <c r="A89" s="22"/>
      <c r="B89" s="74"/>
      <c r="C89" s="22"/>
      <c r="D89" s="85"/>
      <c r="E89" s="85"/>
      <c r="F89" s="85"/>
      <c r="G89" s="74"/>
      <c r="H89" s="85"/>
      <c r="I89" s="85"/>
      <c r="J89" s="74"/>
      <c r="K89" s="9"/>
    </row>
    <row r="90" spans="1:11" ht="12.75">
      <c r="A90" s="22"/>
      <c r="B90" s="74"/>
      <c r="C90" s="22"/>
      <c r="D90" s="22"/>
      <c r="E90" s="86"/>
      <c r="F90" s="22"/>
      <c r="G90" s="74"/>
      <c r="H90" s="86"/>
      <c r="I90" s="22"/>
      <c r="J90" s="74"/>
      <c r="K90" s="9"/>
    </row>
    <row r="91" spans="1:11" ht="12.75">
      <c r="A91" s="22"/>
      <c r="B91" s="74"/>
      <c r="C91" s="22"/>
      <c r="D91" s="22"/>
      <c r="E91" s="22"/>
      <c r="F91" s="22"/>
      <c r="G91" s="74"/>
      <c r="H91" s="22"/>
      <c r="I91" s="22"/>
      <c r="J91" s="74"/>
      <c r="K91" s="9"/>
    </row>
    <row r="92" spans="1:11" ht="12.75">
      <c r="A92" s="22"/>
      <c r="B92" s="74"/>
      <c r="C92" s="22"/>
      <c r="D92" s="22"/>
      <c r="E92" s="22"/>
      <c r="F92" s="22"/>
      <c r="G92" s="74"/>
      <c r="H92" s="22"/>
      <c r="I92" s="22"/>
      <c r="J92" s="74"/>
      <c r="K92" s="9"/>
    </row>
    <row r="93" spans="1:11" ht="12.75">
      <c r="A93" s="91"/>
      <c r="B93" s="74"/>
      <c r="C93" s="22"/>
      <c r="D93" s="87"/>
      <c r="E93" s="88"/>
      <c r="F93" s="22"/>
      <c r="G93" s="87"/>
      <c r="H93" s="88"/>
      <c r="I93" s="22"/>
      <c r="J93" s="87"/>
      <c r="K93" s="9"/>
    </row>
    <row r="94" spans="1:11" ht="12.75">
      <c r="A94" s="91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22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91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9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91"/>
      <c r="B122" s="74"/>
      <c r="C122" s="22"/>
      <c r="D122" s="87"/>
      <c r="E122" s="88"/>
      <c r="F122" s="22"/>
      <c r="G122" s="87"/>
      <c r="H122" s="88"/>
      <c r="I122" s="22"/>
      <c r="J122" s="87"/>
      <c r="K122" s="9"/>
    </row>
    <row r="123" spans="1:11" ht="12.75">
      <c r="A123" s="91"/>
      <c r="B123" s="74"/>
      <c r="C123" s="22"/>
      <c r="D123" s="87"/>
      <c r="E123" s="88"/>
      <c r="F123" s="22"/>
      <c r="G123" s="87"/>
      <c r="H123" s="88"/>
      <c r="I123" s="22"/>
      <c r="J123" s="87"/>
      <c r="K123" s="9"/>
    </row>
    <row r="124" spans="1:11" ht="12.75">
      <c r="A124" s="91"/>
      <c r="B124" s="74"/>
      <c r="C124" s="22"/>
      <c r="D124" s="87"/>
      <c r="E124" s="88"/>
      <c r="F124" s="22"/>
      <c r="G124" s="87"/>
      <c r="H124" s="88"/>
      <c r="I124" s="22"/>
      <c r="J124" s="87"/>
      <c r="K124" s="9"/>
    </row>
    <row r="125" spans="1:11" ht="12.75">
      <c r="A125" s="22"/>
      <c r="B125" s="74"/>
      <c r="C125" s="22"/>
      <c r="D125" s="22"/>
      <c r="E125" s="32"/>
      <c r="F125" s="32"/>
      <c r="G125" s="32"/>
      <c r="H125" s="32"/>
      <c r="I125" s="22"/>
      <c r="J125" s="32"/>
      <c r="K125" s="9"/>
    </row>
    <row r="126" spans="1:11" ht="12.75">
      <c r="A126" s="22"/>
      <c r="B126" s="74"/>
      <c r="C126" s="22"/>
      <c r="D126" s="22"/>
      <c r="E126" s="22"/>
      <c r="F126" s="22"/>
      <c r="G126" s="74"/>
      <c r="H126" s="22"/>
      <c r="I126" s="22"/>
      <c r="J126" s="74"/>
      <c r="K126" s="9"/>
    </row>
    <row r="127" spans="1:11" ht="12.75">
      <c r="A127" s="22"/>
      <c r="B127" s="73"/>
      <c r="C127" s="22"/>
      <c r="D127" s="22"/>
      <c r="E127" s="22"/>
      <c r="F127" s="22"/>
      <c r="G127" s="74"/>
      <c r="H127" s="22"/>
      <c r="I127" s="22"/>
      <c r="J127" s="74"/>
      <c r="K127" s="9"/>
    </row>
    <row r="128" spans="1:11" ht="12.75">
      <c r="A128" s="22"/>
      <c r="B128" s="73"/>
      <c r="C128" s="22"/>
      <c r="D128" s="22"/>
      <c r="E128" s="22"/>
      <c r="F128" s="22"/>
      <c r="G128" s="74"/>
      <c r="H128" s="22"/>
      <c r="I128" s="22"/>
      <c r="J128" s="74"/>
      <c r="K128" s="9"/>
    </row>
    <row r="129" spans="1:11" ht="12.75">
      <c r="A129" s="22"/>
      <c r="B129" s="73"/>
      <c r="C129" s="22"/>
      <c r="D129" s="22"/>
      <c r="E129" s="22"/>
      <c r="F129" s="22"/>
      <c r="G129" s="74"/>
      <c r="H129" s="22"/>
      <c r="I129" s="22"/>
      <c r="J129" s="74"/>
      <c r="K129" s="9"/>
    </row>
    <row r="130" spans="1:11" ht="12.75">
      <c r="A130" s="22"/>
      <c r="B130" s="73"/>
      <c r="C130" s="22"/>
      <c r="D130" s="22"/>
      <c r="E130" s="22"/>
      <c r="F130" s="22"/>
      <c r="G130" s="74"/>
      <c r="H130" s="22"/>
      <c r="I130" s="22"/>
      <c r="J130" s="74"/>
      <c r="K130" s="9"/>
    </row>
    <row r="131" spans="1:10" ht="12.75">
      <c r="A131" s="22"/>
      <c r="B131" s="73"/>
      <c r="C131" s="22"/>
      <c r="D131" s="22"/>
      <c r="E131" s="22"/>
      <c r="F131" s="22"/>
      <c r="G131" s="74"/>
      <c r="H131" s="22"/>
      <c r="I131" s="22"/>
      <c r="J131" s="74"/>
    </row>
    <row r="132" spans="1:10" ht="12.75">
      <c r="A132" s="22"/>
      <c r="B132" s="73"/>
      <c r="C132" s="22"/>
      <c r="D132" s="22"/>
      <c r="E132" s="22"/>
      <c r="F132" s="22"/>
      <c r="G132" s="74"/>
      <c r="H132" s="22"/>
      <c r="I132" s="22"/>
      <c r="J132" s="74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</row>
    <row r="140" spans="1:10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</row>
    <row r="141" spans="1:10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</sheetData>
  <sheetProtection/>
  <mergeCells count="3">
    <mergeCell ref="A5:J5"/>
    <mergeCell ref="A6:J6"/>
    <mergeCell ref="A7:J7"/>
  </mergeCells>
  <hyperlinks>
    <hyperlink ref="A72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6:H58 D55:H5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0" zoomScaleNormal="80" zoomScalePageLayoutView="0" workbookViewId="0" topLeftCell="A1">
      <selection activeCell="Q96" sqref="Q96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41090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41060</v>
      </c>
      <c r="E14" s="5" t="s">
        <v>8</v>
      </c>
      <c r="F14" s="5">
        <f>A7</f>
        <v>41090</v>
      </c>
      <c r="G14" s="5">
        <f>D14</f>
        <v>41060</v>
      </c>
      <c r="H14" s="5" t="s">
        <v>8</v>
      </c>
      <c r="I14" s="5">
        <f>F14</f>
        <v>41090</v>
      </c>
      <c r="J14" s="5">
        <f>+I14</f>
        <v>41090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0.00139</v>
      </c>
      <c r="D17" s="68">
        <v>50752673</v>
      </c>
      <c r="E17" s="68">
        <f>ROUND(SUM(F17-D17),0)</f>
        <v>-3194554</v>
      </c>
      <c r="F17" s="68">
        <v>47558119</v>
      </c>
      <c r="G17" s="68">
        <f>+D17</f>
        <v>50752673</v>
      </c>
      <c r="H17" s="68">
        <f>E17</f>
        <v>-3194554</v>
      </c>
      <c r="I17" s="68">
        <f>+F17</f>
        <v>47558119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0.00138</v>
      </c>
      <c r="D18" s="68">
        <v>47021866</v>
      </c>
      <c r="E18" s="68">
        <f>ROUND(SUM(F18-D18),0)</f>
        <v>-5500278</v>
      </c>
      <c r="F18" s="68">
        <v>41521588</v>
      </c>
      <c r="G18" s="68">
        <f>+D18</f>
        <v>47021866</v>
      </c>
      <c r="H18" s="68">
        <f>E18</f>
        <v>-5500278</v>
      </c>
      <c r="I18" s="68">
        <f>+F18</f>
        <v>41521588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0.00127</v>
      </c>
      <c r="D19" s="68">
        <v>10010229</v>
      </c>
      <c r="E19" s="68">
        <f>ROUND(SUM(F19-D19),0)</f>
        <v>1047</v>
      </c>
      <c r="F19" s="68">
        <v>10011276</v>
      </c>
      <c r="G19" s="68">
        <f>+D19</f>
        <v>10010229</v>
      </c>
      <c r="H19" s="68">
        <f>E19</f>
        <v>1047</v>
      </c>
      <c r="I19" s="68">
        <f>+F19</f>
        <v>10011276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75" t="s">
        <v>55</v>
      </c>
      <c r="B20" s="29"/>
      <c r="C20" s="69">
        <v>0.0134</v>
      </c>
      <c r="D20" s="68">
        <v>7542829</v>
      </c>
      <c r="E20" s="68">
        <f>ROUND(SUM(F20-D20),0)</f>
        <v>38954</v>
      </c>
      <c r="F20" s="68">
        <v>7581783</v>
      </c>
      <c r="G20" s="68">
        <v>7415547</v>
      </c>
      <c r="H20" s="68">
        <f>+I20-G20</f>
        <v>122790</v>
      </c>
      <c r="I20" s="68">
        <v>7538337</v>
      </c>
      <c r="J20" s="68">
        <v>17478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 t="s">
        <v>17</v>
      </c>
      <c r="B21" s="33"/>
      <c r="C21" s="70"/>
      <c r="D21" s="34">
        <f>SUM(D17:D20)</f>
        <v>115327597</v>
      </c>
      <c r="E21" s="34">
        <f>ROUND(SUM(E17:E20),0)</f>
        <v>-8654831</v>
      </c>
      <c r="F21" s="34">
        <f>SUM(F17:F20)</f>
        <v>106672766</v>
      </c>
      <c r="G21" s="34">
        <f>SUM(G17:G20)</f>
        <v>115200315</v>
      </c>
      <c r="H21" s="34">
        <f>SUM(H17:H20)</f>
        <v>-8570995</v>
      </c>
      <c r="I21" s="34">
        <f>SUM(I17:I20)</f>
        <v>106629320</v>
      </c>
      <c r="J21" s="34">
        <f>SUM(J17:J20)</f>
        <v>17478</v>
      </c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32"/>
      <c r="B22" s="33"/>
      <c r="C22" s="70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51</v>
      </c>
      <c r="B23" s="29"/>
      <c r="C23" s="71"/>
      <c r="D23" s="35"/>
      <c r="E23" s="35"/>
      <c r="F23" s="35"/>
      <c r="G23" s="35"/>
      <c r="H23" s="35"/>
      <c r="I23" s="35"/>
      <c r="J23" s="35"/>
    </row>
    <row r="24" spans="1:10" s="4" customFormat="1" ht="12.75">
      <c r="A24" s="75" t="s">
        <v>52</v>
      </c>
      <c r="B24" s="76">
        <v>41129</v>
      </c>
      <c r="C24" s="77">
        <v>0.0022</v>
      </c>
      <c r="D24" s="68">
        <v>10000000</v>
      </c>
      <c r="E24" s="68">
        <f>ROUND(SUM(F24-D24),0)</f>
        <v>0</v>
      </c>
      <c r="F24" s="68">
        <v>10000000</v>
      </c>
      <c r="G24" s="68">
        <v>10000000</v>
      </c>
      <c r="H24" s="68">
        <f>ROUND(SUM(I24-G24),0)</f>
        <v>0</v>
      </c>
      <c r="I24" s="68">
        <v>10000000</v>
      </c>
      <c r="J24" s="68">
        <v>3255</v>
      </c>
    </row>
    <row r="25" spans="1:10" s="4" customFormat="1" ht="12.75">
      <c r="A25" s="75"/>
      <c r="B25" s="29"/>
      <c r="C25" s="71"/>
      <c r="D25" s="34">
        <f aca="true" t="shared" si="0" ref="D25:J25">SUM(D24:D24)</f>
        <v>10000000</v>
      </c>
      <c r="E25" s="34">
        <f t="shared" si="0"/>
        <v>0</v>
      </c>
      <c r="F25" s="34">
        <f t="shared" si="0"/>
        <v>10000000</v>
      </c>
      <c r="G25" s="34">
        <f t="shared" si="0"/>
        <v>10000000</v>
      </c>
      <c r="H25" s="34">
        <f t="shared" si="0"/>
        <v>0</v>
      </c>
      <c r="I25" s="34">
        <f t="shared" si="0"/>
        <v>10000000</v>
      </c>
      <c r="J25" s="34">
        <f t="shared" si="0"/>
        <v>3255</v>
      </c>
    </row>
    <row r="26" spans="1:17" s="9" customFormat="1" ht="12.75">
      <c r="A26" s="61"/>
      <c r="B26" s="62"/>
      <c r="C26" s="70"/>
      <c r="D26" s="35"/>
      <c r="E26" s="35"/>
      <c r="F26" s="35"/>
      <c r="G26" s="35"/>
      <c r="H26" s="35"/>
      <c r="I26" s="35"/>
      <c r="J26" s="35"/>
      <c r="K26" s="3"/>
      <c r="L26" s="3"/>
      <c r="M26" s="3"/>
      <c r="N26" s="3"/>
      <c r="O26" s="3"/>
      <c r="P26" s="3"/>
      <c r="Q26" s="3"/>
    </row>
    <row r="27" spans="1:10" s="3" customFormat="1" ht="12.75">
      <c r="A27" s="15" t="s">
        <v>18</v>
      </c>
      <c r="B27" s="38"/>
      <c r="C27" s="39"/>
      <c r="D27" s="40"/>
      <c r="E27" s="40"/>
      <c r="F27" s="40"/>
      <c r="G27" s="40" t="s">
        <v>19</v>
      </c>
      <c r="H27" s="40" t="s">
        <v>19</v>
      </c>
      <c r="I27" s="40" t="s">
        <v>19</v>
      </c>
      <c r="J27" s="40"/>
    </row>
    <row r="28" spans="1:10" s="3" customFormat="1" ht="12.75">
      <c r="A28" s="17" t="s">
        <v>42</v>
      </c>
      <c r="B28" s="36">
        <v>41166</v>
      </c>
      <c r="C28" s="37">
        <v>0.01397</v>
      </c>
      <c r="D28" s="68">
        <v>10017101</v>
      </c>
      <c r="E28" s="68">
        <f aca="true" t="shared" si="1" ref="E28:E39">ROUND(SUM(F28-D28),0)</f>
        <v>-4840</v>
      </c>
      <c r="F28" s="68">
        <v>10012261</v>
      </c>
      <c r="G28" s="68">
        <v>10052900</v>
      </c>
      <c r="H28" s="68">
        <f aca="true" t="shared" si="2" ref="H28:H39">ROUND(SUM(I28-G28),0)</f>
        <v>-15900</v>
      </c>
      <c r="I28" s="68">
        <v>10037000</v>
      </c>
      <c r="J28" s="68">
        <v>59209</v>
      </c>
    </row>
    <row r="29" spans="1:10" s="3" customFormat="1" ht="12.75">
      <c r="A29" s="17" t="s">
        <v>42</v>
      </c>
      <c r="B29" s="36">
        <v>41439</v>
      </c>
      <c r="C29" s="37">
        <v>0.01657</v>
      </c>
      <c r="D29" s="68">
        <v>9996731</v>
      </c>
      <c r="E29" s="68">
        <f t="shared" si="1"/>
        <v>259</v>
      </c>
      <c r="F29" s="68">
        <v>9996990</v>
      </c>
      <c r="G29" s="68">
        <v>10142800</v>
      </c>
      <c r="H29" s="68">
        <f t="shared" si="2"/>
        <v>-13900</v>
      </c>
      <c r="I29" s="68">
        <v>10128900</v>
      </c>
      <c r="J29" s="68">
        <v>7435</v>
      </c>
    </row>
    <row r="30" spans="1:10" s="3" customFormat="1" ht="12.75">
      <c r="A30" s="67" t="s">
        <v>43</v>
      </c>
      <c r="B30" s="36">
        <v>42123</v>
      </c>
      <c r="C30" s="37">
        <v>0.011</v>
      </c>
      <c r="D30" s="68">
        <v>7550000</v>
      </c>
      <c r="E30" s="68">
        <f t="shared" si="1"/>
        <v>0</v>
      </c>
      <c r="F30" s="68">
        <v>7550000</v>
      </c>
      <c r="G30" s="68">
        <v>7568271</v>
      </c>
      <c r="H30" s="68">
        <f t="shared" si="2"/>
        <v>-2038</v>
      </c>
      <c r="I30" s="68">
        <v>7566233</v>
      </c>
      <c r="J30" s="68">
        <v>14218</v>
      </c>
    </row>
    <row r="31" spans="1:10" s="3" customFormat="1" ht="12.75">
      <c r="A31" s="67" t="s">
        <v>41</v>
      </c>
      <c r="B31" s="36">
        <v>42152</v>
      </c>
      <c r="C31" s="37">
        <v>0.007</v>
      </c>
      <c r="D31" s="68">
        <v>10000000</v>
      </c>
      <c r="E31" s="68">
        <f t="shared" si="1"/>
        <v>0</v>
      </c>
      <c r="F31" s="68">
        <v>10000000</v>
      </c>
      <c r="G31" s="68">
        <v>10005300</v>
      </c>
      <c r="H31" s="68">
        <f t="shared" si="2"/>
        <v>1000</v>
      </c>
      <c r="I31" s="68">
        <v>10006300</v>
      </c>
      <c r="J31" s="68">
        <v>6164</v>
      </c>
    </row>
    <row r="32" spans="1:10" s="3" customFormat="1" ht="12.75">
      <c r="A32" s="67" t="s">
        <v>43</v>
      </c>
      <c r="B32" s="36">
        <v>42261</v>
      </c>
      <c r="C32" s="37">
        <v>0.0075</v>
      </c>
      <c r="D32" s="68">
        <v>9988262</v>
      </c>
      <c r="E32" s="68">
        <f t="shared" si="1"/>
        <v>294</v>
      </c>
      <c r="F32" s="68">
        <v>9988556</v>
      </c>
      <c r="G32" s="68">
        <v>10012900</v>
      </c>
      <c r="H32" s="68">
        <f t="shared" si="2"/>
        <v>-3400</v>
      </c>
      <c r="I32" s="68">
        <v>10009500</v>
      </c>
      <c r="J32" s="68">
        <v>22131</v>
      </c>
    </row>
    <row r="33" spans="1:10" s="3" customFormat="1" ht="12.75">
      <c r="A33" s="67" t="s">
        <v>41</v>
      </c>
      <c r="B33" s="36">
        <v>42307</v>
      </c>
      <c r="C33" s="37">
        <v>0.00858</v>
      </c>
      <c r="D33" s="68">
        <v>18023057</v>
      </c>
      <c r="E33" s="68">
        <f t="shared" si="1"/>
        <v>-555</v>
      </c>
      <c r="F33" s="68">
        <v>18022502</v>
      </c>
      <c r="G33" s="68">
        <v>18072720</v>
      </c>
      <c r="H33" s="68">
        <f t="shared" si="2"/>
        <v>-7740</v>
      </c>
      <c r="I33" s="68">
        <v>18064980</v>
      </c>
      <c r="J33" s="68">
        <v>74754</v>
      </c>
    </row>
    <row r="34" spans="1:10" s="3" customFormat="1" ht="12.75">
      <c r="A34" s="67" t="s">
        <v>43</v>
      </c>
      <c r="B34" s="36">
        <v>42307</v>
      </c>
      <c r="C34" s="37">
        <v>0.0075</v>
      </c>
      <c r="D34" s="68">
        <v>10000000</v>
      </c>
      <c r="E34" s="68">
        <f t="shared" si="1"/>
        <v>0</v>
      </c>
      <c r="F34" s="68">
        <v>10000000</v>
      </c>
      <c r="G34" s="68">
        <v>10020400</v>
      </c>
      <c r="H34" s="68">
        <f t="shared" si="2"/>
        <v>-1000</v>
      </c>
      <c r="I34" s="68">
        <v>10019400</v>
      </c>
      <c r="J34" s="68">
        <v>12500</v>
      </c>
    </row>
    <row r="35" spans="1:10" s="3" customFormat="1" ht="12.75">
      <c r="A35" s="67" t="s">
        <v>42</v>
      </c>
      <c r="B35" s="36">
        <v>42311</v>
      </c>
      <c r="C35" s="37">
        <v>0.00875</v>
      </c>
      <c r="D35" s="68">
        <v>10000000</v>
      </c>
      <c r="E35" s="68">
        <f t="shared" si="1"/>
        <v>0</v>
      </c>
      <c r="F35" s="68">
        <v>10000000</v>
      </c>
      <c r="G35" s="68">
        <v>10000600</v>
      </c>
      <c r="H35" s="68">
        <f t="shared" si="2"/>
        <v>-300</v>
      </c>
      <c r="I35" s="68">
        <v>10000300</v>
      </c>
      <c r="J35" s="68">
        <v>13508</v>
      </c>
    </row>
    <row r="36" spans="1:28" s="3" customFormat="1" ht="12.75">
      <c r="A36" s="67" t="s">
        <v>43</v>
      </c>
      <c r="B36" s="36">
        <v>42422</v>
      </c>
      <c r="C36" s="37">
        <v>0.0075</v>
      </c>
      <c r="D36" s="68">
        <v>9972033</v>
      </c>
      <c r="E36" s="68">
        <f t="shared" si="1"/>
        <v>616</v>
      </c>
      <c r="F36" s="68">
        <v>9972649</v>
      </c>
      <c r="G36" s="68">
        <v>10007700</v>
      </c>
      <c r="H36" s="68">
        <f t="shared" si="2"/>
        <v>2200</v>
      </c>
      <c r="I36" s="68">
        <v>10009900</v>
      </c>
      <c r="J36" s="68">
        <v>26434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67" t="s">
        <v>54</v>
      </c>
      <c r="B37" s="36">
        <v>42422</v>
      </c>
      <c r="C37" s="37">
        <v>0.0085</v>
      </c>
      <c r="D37" s="68">
        <v>10000000</v>
      </c>
      <c r="E37" s="68">
        <f t="shared" si="1"/>
        <v>0</v>
      </c>
      <c r="F37" s="68">
        <v>10000000</v>
      </c>
      <c r="G37" s="68">
        <v>10035100</v>
      </c>
      <c r="H37" s="68">
        <f t="shared" si="2"/>
        <v>-2500</v>
      </c>
      <c r="I37" s="68">
        <v>10032600</v>
      </c>
      <c r="J37" s="68">
        <v>29959</v>
      </c>
    </row>
    <row r="38" spans="1:10" s="3" customFormat="1" ht="12.75">
      <c r="A38" s="67" t="s">
        <v>43</v>
      </c>
      <c r="B38" s="36">
        <v>42450</v>
      </c>
      <c r="C38" s="37">
        <v>0.0105</v>
      </c>
      <c r="D38" s="68">
        <v>10000000</v>
      </c>
      <c r="E38" s="68">
        <f t="shared" si="1"/>
        <v>0</v>
      </c>
      <c r="F38" s="68">
        <v>10000000</v>
      </c>
      <c r="G38" s="68">
        <v>9990100</v>
      </c>
      <c r="H38" s="68">
        <f t="shared" si="2"/>
        <v>-900</v>
      </c>
      <c r="I38" s="68">
        <v>9989200</v>
      </c>
      <c r="J38" s="68">
        <v>28975</v>
      </c>
    </row>
    <row r="39" spans="1:10" s="3" customFormat="1" ht="12.75">
      <c r="A39" s="67" t="s">
        <v>43</v>
      </c>
      <c r="B39" s="36">
        <v>42499</v>
      </c>
      <c r="C39" s="37">
        <v>0.01</v>
      </c>
      <c r="D39" s="68">
        <v>10000000</v>
      </c>
      <c r="E39" s="68">
        <f t="shared" si="1"/>
        <v>0</v>
      </c>
      <c r="F39" s="68">
        <v>10000000</v>
      </c>
      <c r="G39" s="68">
        <v>10037900</v>
      </c>
      <c r="H39" s="68">
        <f t="shared" si="2"/>
        <v>-7200</v>
      </c>
      <c r="I39" s="68">
        <v>10030700</v>
      </c>
      <c r="J39" s="68">
        <v>14208</v>
      </c>
    </row>
    <row r="40" spans="1:10" s="3" customFormat="1" ht="12.75">
      <c r="A40" s="17"/>
      <c r="B40" s="36"/>
      <c r="C40" s="37"/>
      <c r="D40" s="68"/>
      <c r="E40" s="68"/>
      <c r="F40" s="68"/>
      <c r="G40" s="68"/>
      <c r="H40" s="68"/>
      <c r="I40" s="68"/>
      <c r="J40" s="68"/>
    </row>
    <row r="41" spans="1:10" s="3" customFormat="1" ht="12.75">
      <c r="A41" s="17" t="s">
        <v>20</v>
      </c>
      <c r="B41" s="41"/>
      <c r="C41" s="37"/>
      <c r="D41" s="72">
        <f aca="true" t="shared" si="3" ref="D41:I41">SUM(D28:D40)</f>
        <v>125547184</v>
      </c>
      <c r="E41" s="72">
        <f t="shared" si="3"/>
        <v>-4226</v>
      </c>
      <c r="F41" s="72">
        <f t="shared" si="3"/>
        <v>125542958</v>
      </c>
      <c r="G41" s="72">
        <f t="shared" si="3"/>
        <v>125946691</v>
      </c>
      <c r="H41" s="72">
        <f t="shared" si="3"/>
        <v>-51678</v>
      </c>
      <c r="I41" s="72">
        <f t="shared" si="3"/>
        <v>125895013</v>
      </c>
      <c r="J41" s="72">
        <f>ROUND(SUM(J28:J40),0)</f>
        <v>309495</v>
      </c>
    </row>
    <row r="42" spans="1:10" ht="12.75">
      <c r="A42" s="27"/>
      <c r="B42" s="42"/>
      <c r="C42" s="43"/>
      <c r="D42" s="35"/>
      <c r="E42" s="35"/>
      <c r="F42" s="35"/>
      <c r="G42" s="35"/>
      <c r="H42" s="35"/>
      <c r="I42" s="35"/>
      <c r="J42" s="35"/>
    </row>
    <row r="43" spans="1:10" ht="13.5" thickBot="1">
      <c r="A43" s="44" t="s">
        <v>21</v>
      </c>
      <c r="B43" s="29"/>
      <c r="C43" s="44"/>
      <c r="D43" s="45">
        <f>+D41+D25+D21</f>
        <v>250874781</v>
      </c>
      <c r="E43" s="45">
        <f aca="true" t="shared" si="4" ref="E43:J43">+E41+E25+E21</f>
        <v>-8659057</v>
      </c>
      <c r="F43" s="45">
        <f t="shared" si="4"/>
        <v>242215724</v>
      </c>
      <c r="G43" s="45">
        <f>+G41+G25+G21</f>
        <v>251147006</v>
      </c>
      <c r="H43" s="45">
        <f>+H41+H25+H21</f>
        <v>-8622673</v>
      </c>
      <c r="I43" s="45">
        <f t="shared" si="4"/>
        <v>242524333</v>
      </c>
      <c r="J43" s="45">
        <f t="shared" si="4"/>
        <v>330228</v>
      </c>
    </row>
    <row r="44" spans="1:10" ht="13.5" thickTop="1">
      <c r="A44" s="46"/>
      <c r="B44" s="16"/>
      <c r="C44" s="15"/>
      <c r="D44" s="35"/>
      <c r="E44" s="35"/>
      <c r="F44" s="35"/>
      <c r="G44" s="35"/>
      <c r="H44" s="35"/>
      <c r="I44" s="35"/>
      <c r="J44" s="35"/>
    </row>
    <row r="45" spans="1:10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7"/>
      <c r="J46" s="47"/>
    </row>
    <row r="47" spans="1:10" ht="12.75">
      <c r="A47" s="15" t="s">
        <v>24</v>
      </c>
      <c r="B47" s="16"/>
      <c r="C47" s="48">
        <f>C50-C49-C48</f>
        <v>0.43999999999999995</v>
      </c>
      <c r="D47" s="49"/>
      <c r="E47" s="17"/>
      <c r="F47" s="17" t="s">
        <v>25</v>
      </c>
      <c r="G47" s="18"/>
      <c r="H47" s="50">
        <v>0.51</v>
      </c>
      <c r="I47" s="17"/>
      <c r="J47" s="17"/>
    </row>
    <row r="48" spans="1:10" ht="12.75">
      <c r="A48" s="15" t="s">
        <v>27</v>
      </c>
      <c r="B48" s="51"/>
      <c r="C48" s="50">
        <f>ROUND(I41/I43,2)</f>
        <v>0.52</v>
      </c>
      <c r="D48" s="49"/>
      <c r="E48" s="17"/>
      <c r="F48" s="17" t="s">
        <v>26</v>
      </c>
      <c r="G48" s="18"/>
      <c r="H48" s="50">
        <v>0</v>
      </c>
      <c r="I48" s="17"/>
      <c r="J48" s="17"/>
    </row>
    <row r="49" spans="1:10" ht="12.75">
      <c r="A49" s="78" t="s">
        <v>53</v>
      </c>
      <c r="B49" s="16"/>
      <c r="C49" s="50">
        <f>ROUND(I25/I43,2)</f>
        <v>0.04</v>
      </c>
      <c r="D49" s="49"/>
      <c r="E49" s="17"/>
      <c r="F49" s="17" t="s">
        <v>28</v>
      </c>
      <c r="G49" s="18"/>
      <c r="H49" s="50">
        <v>0.04</v>
      </c>
      <c r="I49" s="17"/>
      <c r="J49" s="17"/>
    </row>
    <row r="50" spans="1:10" ht="13.5" thickBot="1">
      <c r="A50" s="15"/>
      <c r="B50" s="16"/>
      <c r="C50" s="79">
        <v>1</v>
      </c>
      <c r="D50" s="49"/>
      <c r="E50" s="17"/>
      <c r="F50" s="17" t="s">
        <v>29</v>
      </c>
      <c r="G50" s="18"/>
      <c r="H50" s="52">
        <v>0.45</v>
      </c>
      <c r="I50" s="17"/>
      <c r="J50" s="17"/>
    </row>
    <row r="51" spans="1:10" ht="14.25" thickBot="1" thickTop="1">
      <c r="A51" s="15"/>
      <c r="B51" s="16"/>
      <c r="C51" s="15"/>
      <c r="D51" s="17"/>
      <c r="E51" s="17"/>
      <c r="F51" s="17"/>
      <c r="G51" s="18"/>
      <c r="H51" s="53">
        <v>1</v>
      </c>
      <c r="I51" s="17"/>
      <c r="J51" s="17"/>
    </row>
    <row r="52" spans="1:10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ht="12.75">
      <c r="A53" s="17" t="s">
        <v>30</v>
      </c>
      <c r="B53" s="16"/>
      <c r="C53" s="54" t="s">
        <v>31</v>
      </c>
      <c r="D53" s="17"/>
      <c r="E53" s="17"/>
      <c r="F53" s="17"/>
      <c r="G53" s="18"/>
      <c r="H53" s="54" t="s">
        <v>31</v>
      </c>
      <c r="I53" s="17"/>
      <c r="J53" s="17"/>
    </row>
    <row r="54" spans="1:10" ht="12.75">
      <c r="A54" s="17"/>
      <c r="B54" s="20"/>
      <c r="C54" s="17"/>
      <c r="D54" s="17"/>
      <c r="E54" s="17"/>
      <c r="F54" s="17"/>
      <c r="G54" s="18"/>
      <c r="H54" s="17"/>
      <c r="I54" s="17"/>
      <c r="J54" s="17"/>
    </row>
    <row r="55" spans="1:10" ht="12.75">
      <c r="A55" s="17" t="s">
        <v>32</v>
      </c>
      <c r="B55" s="20"/>
      <c r="C55" s="55">
        <v>0.0059</v>
      </c>
      <c r="D55" s="17"/>
      <c r="E55" s="17" t="s">
        <v>32</v>
      </c>
      <c r="F55" s="17"/>
      <c r="G55" s="18"/>
      <c r="H55" s="55">
        <f>ROUND(C55,4)</f>
        <v>0.0059</v>
      </c>
      <c r="I55" s="17"/>
      <c r="J55" s="17"/>
    </row>
    <row r="56" spans="1:10" ht="12.75">
      <c r="A56" s="17" t="s">
        <v>33</v>
      </c>
      <c r="B56" s="20"/>
      <c r="C56" s="56">
        <f>+'[1]T-Bill'!D709</f>
        <v>0.0008715384615384616</v>
      </c>
      <c r="D56" s="17"/>
      <c r="E56" s="17" t="s">
        <v>34</v>
      </c>
      <c r="F56" s="17"/>
      <c r="G56" s="18"/>
      <c r="H56" s="56">
        <f>+'[1]T-Bill'!G709</f>
        <v>0.001435384615384615</v>
      </c>
      <c r="I56" s="17"/>
      <c r="J56" s="17"/>
    </row>
    <row r="57" spans="1:10" ht="12.75">
      <c r="A57" s="17"/>
      <c r="B57" s="20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20"/>
      <c r="C58" s="57">
        <f>C55-C56</f>
        <v>0.005028461538461538</v>
      </c>
      <c r="D58" s="17"/>
      <c r="E58" s="17" t="s">
        <v>35</v>
      </c>
      <c r="F58" s="17"/>
      <c r="G58" s="18" t="s">
        <v>19</v>
      </c>
      <c r="H58" s="57">
        <f>H55-H56</f>
        <v>0.004464615384615385</v>
      </c>
      <c r="I58" s="17"/>
      <c r="J58" s="17"/>
    </row>
    <row r="59" spans="1:10" ht="13.5" thickTop="1">
      <c r="A59" s="17"/>
      <c r="B59" s="20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7"/>
      <c r="B68" s="8"/>
      <c r="C68" s="7"/>
      <c r="D68" s="58"/>
      <c r="E68" s="17"/>
      <c r="F68" s="60"/>
      <c r="G68" s="59"/>
      <c r="H68" s="60"/>
      <c r="I68" s="22"/>
      <c r="J68" s="17"/>
    </row>
    <row r="69" spans="1:10" ht="12.75">
      <c r="A69" s="63" t="s">
        <v>44</v>
      </c>
      <c r="B69" s="16"/>
      <c r="C69" s="15"/>
      <c r="D69" s="17"/>
      <c r="E69" s="17"/>
      <c r="F69" s="65"/>
      <c r="G69" s="16"/>
      <c r="H69" s="15"/>
      <c r="I69" s="17"/>
      <c r="J69" s="22"/>
    </row>
    <row r="70" spans="1:10" ht="12.75">
      <c r="A70" s="63" t="s">
        <v>45</v>
      </c>
      <c r="B70" s="16"/>
      <c r="C70" s="15"/>
      <c r="D70" s="17"/>
      <c r="E70" s="17"/>
      <c r="F70" s="65"/>
      <c r="G70" s="16"/>
      <c r="H70" s="15"/>
      <c r="I70" s="17"/>
      <c r="J70" s="17"/>
    </row>
    <row r="71" spans="1:10" ht="12.75">
      <c r="A71" s="15" t="s">
        <v>46</v>
      </c>
      <c r="B71" s="16"/>
      <c r="C71" s="15"/>
      <c r="D71" s="17"/>
      <c r="E71" s="17"/>
      <c r="F71" s="65"/>
      <c r="G71" s="16"/>
      <c r="H71" s="15"/>
      <c r="I71" s="17"/>
      <c r="J71" s="17"/>
    </row>
    <row r="72" spans="1:10" ht="12.75">
      <c r="A72" s="64" t="s">
        <v>47</v>
      </c>
      <c r="B72" s="51"/>
      <c r="C72" s="15"/>
      <c r="D72" s="17"/>
      <c r="E72" s="17"/>
      <c r="F72" s="66"/>
      <c r="G72" s="51"/>
      <c r="H72" s="15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1" ht="12.75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  <c r="K76" s="9"/>
    </row>
    <row r="77" spans="1:11" ht="12.75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  <c r="K77" s="9"/>
    </row>
    <row r="78" spans="1:11" ht="12.75">
      <c r="A78" s="15"/>
      <c r="B78" s="16"/>
      <c r="C78" s="15"/>
      <c r="D78" s="17"/>
      <c r="E78" s="17"/>
      <c r="F78" s="17"/>
      <c r="G78" s="18"/>
      <c r="H78" s="17"/>
      <c r="I78" s="17"/>
      <c r="J78" s="17"/>
      <c r="K78" s="9"/>
    </row>
    <row r="79" spans="1:11" ht="12.75">
      <c r="A79" s="22"/>
      <c r="B79" s="73"/>
      <c r="C79" s="22"/>
      <c r="D79" s="22"/>
      <c r="E79" s="22"/>
      <c r="F79" s="22"/>
      <c r="G79" s="74"/>
      <c r="H79" s="22"/>
      <c r="I79" s="22"/>
      <c r="J79" s="22"/>
      <c r="K79" s="9"/>
    </row>
    <row r="80" spans="1:11" ht="12.75">
      <c r="A80" s="22"/>
      <c r="B80" s="73"/>
      <c r="C80" s="22"/>
      <c r="D80" s="22"/>
      <c r="E80" s="22"/>
      <c r="F80" s="22"/>
      <c r="G80" s="74"/>
      <c r="H80" s="22"/>
      <c r="I80" s="22"/>
      <c r="J80" s="22"/>
      <c r="K80" s="9"/>
    </row>
    <row r="81" spans="1:11" ht="12.75">
      <c r="A81" s="22"/>
      <c r="B81" s="74"/>
      <c r="C81" s="22"/>
      <c r="D81" s="80"/>
      <c r="E81" s="22"/>
      <c r="F81" s="22"/>
      <c r="G81" s="81"/>
      <c r="H81" s="22"/>
      <c r="I81" s="22"/>
      <c r="J81" s="80"/>
      <c r="K81" s="9"/>
    </row>
    <row r="82" spans="1:11" ht="12.75">
      <c r="A82" s="22"/>
      <c r="B82" s="74"/>
      <c r="C82" s="89"/>
      <c r="D82" s="22"/>
      <c r="E82" s="90"/>
      <c r="F82" s="22"/>
      <c r="G82" s="74"/>
      <c r="H82" s="90"/>
      <c r="I82" s="22"/>
      <c r="J82" s="74"/>
      <c r="K82" s="9"/>
    </row>
    <row r="83" spans="1:11" ht="12.75">
      <c r="A83" s="22"/>
      <c r="B83" s="74"/>
      <c r="C83" s="22"/>
      <c r="D83" s="22"/>
      <c r="E83" s="32"/>
      <c r="F83" s="22"/>
      <c r="G83" s="74"/>
      <c r="H83" s="32"/>
      <c r="I83" s="22"/>
      <c r="J83" s="74"/>
      <c r="K83" s="9"/>
    </row>
    <row r="84" spans="1:11" ht="12.75">
      <c r="A84" s="22"/>
      <c r="B84" s="74"/>
      <c r="C84" s="22"/>
      <c r="D84" s="22"/>
      <c r="E84" s="82"/>
      <c r="F84" s="83"/>
      <c r="G84" s="74"/>
      <c r="H84" s="82"/>
      <c r="I84" s="83"/>
      <c r="J84" s="74"/>
      <c r="K84" s="9"/>
    </row>
    <row r="85" spans="1:11" ht="12.75">
      <c r="A85" s="22"/>
      <c r="B85" s="74"/>
      <c r="C85" s="22"/>
      <c r="D85" s="22"/>
      <c r="E85" s="84"/>
      <c r="F85" s="22"/>
      <c r="G85" s="74"/>
      <c r="H85" s="84"/>
      <c r="I85" s="22"/>
      <c r="J85" s="74"/>
      <c r="K85" s="9"/>
    </row>
    <row r="86" spans="1:11" ht="12.75">
      <c r="A86" s="22"/>
      <c r="B86" s="74"/>
      <c r="C86" s="22"/>
      <c r="D86" s="22"/>
      <c r="E86" s="22"/>
      <c r="F86" s="22"/>
      <c r="G86" s="74"/>
      <c r="H86" s="22"/>
      <c r="I86" s="22"/>
      <c r="J86" s="74"/>
      <c r="K86" s="9"/>
    </row>
    <row r="87" spans="1:11" ht="12.75">
      <c r="A87" s="22"/>
      <c r="B87" s="74"/>
      <c r="C87" s="22"/>
      <c r="D87" s="22"/>
      <c r="E87" s="74"/>
      <c r="F87" s="22"/>
      <c r="G87" s="74"/>
      <c r="H87" s="74"/>
      <c r="I87" s="22"/>
      <c r="J87" s="74"/>
      <c r="K87" s="9"/>
    </row>
    <row r="88" spans="1:11" ht="12.75">
      <c r="A88" s="22"/>
      <c r="B88" s="74"/>
      <c r="C88" s="22"/>
      <c r="D88" s="74"/>
      <c r="E88" s="74"/>
      <c r="F88" s="22"/>
      <c r="G88" s="74"/>
      <c r="H88" s="74"/>
      <c r="I88" s="22"/>
      <c r="J88" s="74"/>
      <c r="K88" s="9"/>
    </row>
    <row r="89" spans="1:11" ht="12.75">
      <c r="A89" s="22"/>
      <c r="B89" s="74"/>
      <c r="C89" s="22"/>
      <c r="D89" s="85"/>
      <c r="E89" s="85"/>
      <c r="F89" s="85"/>
      <c r="G89" s="74"/>
      <c r="H89" s="85"/>
      <c r="I89" s="85"/>
      <c r="J89" s="74"/>
      <c r="K89" s="9"/>
    </row>
    <row r="90" spans="1:11" ht="12.75">
      <c r="A90" s="22"/>
      <c r="B90" s="74"/>
      <c r="C90" s="22"/>
      <c r="D90" s="22"/>
      <c r="E90" s="86"/>
      <c r="F90" s="22"/>
      <c r="G90" s="74"/>
      <c r="H90" s="86"/>
      <c r="I90" s="22"/>
      <c r="J90" s="74"/>
      <c r="K90" s="9"/>
    </row>
    <row r="91" spans="1:11" ht="12.75">
      <c r="A91" s="22"/>
      <c r="B91" s="74"/>
      <c r="C91" s="22"/>
      <c r="D91" s="22"/>
      <c r="E91" s="22"/>
      <c r="F91" s="22"/>
      <c r="G91" s="74"/>
      <c r="H91" s="22"/>
      <c r="I91" s="22"/>
      <c r="J91" s="74"/>
      <c r="K91" s="9"/>
    </row>
    <row r="92" spans="1:11" ht="12.75">
      <c r="A92" s="22"/>
      <c r="B92" s="74"/>
      <c r="C92" s="22"/>
      <c r="D92" s="22"/>
      <c r="E92" s="22"/>
      <c r="F92" s="22"/>
      <c r="G92" s="74"/>
      <c r="H92" s="22"/>
      <c r="I92" s="22"/>
      <c r="J92" s="74"/>
      <c r="K92" s="9"/>
    </row>
    <row r="93" spans="1:11" ht="12.75">
      <c r="A93" s="91"/>
      <c r="B93" s="74"/>
      <c r="C93" s="22"/>
      <c r="D93" s="87"/>
      <c r="E93" s="88"/>
      <c r="F93" s="22"/>
      <c r="G93" s="87"/>
      <c r="H93" s="88"/>
      <c r="I93" s="22"/>
      <c r="J93" s="87"/>
      <c r="K93" s="9"/>
    </row>
    <row r="94" spans="1:11" ht="12.75">
      <c r="A94" s="91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22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91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91"/>
      <c r="B122" s="74"/>
      <c r="C122" s="22"/>
      <c r="D122" s="87"/>
      <c r="E122" s="88"/>
      <c r="F122" s="22"/>
      <c r="G122" s="87"/>
      <c r="H122" s="88"/>
      <c r="I122" s="22"/>
      <c r="J122" s="87"/>
      <c r="K122" s="9"/>
    </row>
    <row r="123" spans="1:11" ht="12.75">
      <c r="A123" s="91"/>
      <c r="B123" s="74"/>
      <c r="C123" s="22"/>
      <c r="D123" s="87"/>
      <c r="E123" s="88"/>
      <c r="F123" s="22"/>
      <c r="G123" s="87"/>
      <c r="H123" s="88"/>
      <c r="I123" s="22"/>
      <c r="J123" s="87"/>
      <c r="K123" s="9"/>
    </row>
    <row r="124" spans="1:11" ht="12.75">
      <c r="A124" s="91"/>
      <c r="B124" s="74"/>
      <c r="C124" s="22"/>
      <c r="D124" s="87"/>
      <c r="E124" s="88"/>
      <c r="F124" s="22"/>
      <c r="G124" s="87"/>
      <c r="H124" s="88"/>
      <c r="I124" s="22"/>
      <c r="J124" s="87"/>
      <c r="K124" s="9"/>
    </row>
    <row r="125" spans="1:11" ht="12.75">
      <c r="A125" s="22"/>
      <c r="B125" s="74"/>
      <c r="C125" s="22"/>
      <c r="D125" s="22"/>
      <c r="E125" s="32"/>
      <c r="F125" s="32"/>
      <c r="G125" s="32"/>
      <c r="H125" s="32"/>
      <c r="I125" s="22"/>
      <c r="J125" s="32"/>
      <c r="K125" s="9"/>
    </row>
    <row r="126" spans="1:11" ht="12.75">
      <c r="A126" s="22"/>
      <c r="B126" s="74"/>
      <c r="C126" s="22"/>
      <c r="D126" s="22"/>
      <c r="E126" s="22"/>
      <c r="F126" s="22"/>
      <c r="G126" s="74"/>
      <c r="H126" s="22"/>
      <c r="I126" s="22"/>
      <c r="J126" s="74"/>
      <c r="K126" s="9"/>
    </row>
    <row r="127" spans="1:11" ht="12.75">
      <c r="A127" s="22"/>
      <c r="B127" s="73"/>
      <c r="C127" s="22"/>
      <c r="D127" s="22"/>
      <c r="E127" s="22"/>
      <c r="F127" s="22"/>
      <c r="G127" s="74"/>
      <c r="H127" s="22"/>
      <c r="I127" s="22"/>
      <c r="J127" s="74"/>
      <c r="K127" s="9"/>
    </row>
    <row r="128" spans="1:11" ht="12.75">
      <c r="A128" s="22"/>
      <c r="B128" s="73"/>
      <c r="C128" s="22"/>
      <c r="D128" s="22"/>
      <c r="E128" s="22"/>
      <c r="F128" s="22"/>
      <c r="G128" s="74"/>
      <c r="H128" s="22"/>
      <c r="I128" s="22"/>
      <c r="J128" s="74"/>
      <c r="K128" s="9"/>
    </row>
    <row r="129" spans="1:11" ht="12.75">
      <c r="A129" s="22"/>
      <c r="B129" s="73"/>
      <c r="C129" s="22"/>
      <c r="D129" s="22"/>
      <c r="E129" s="22"/>
      <c r="F129" s="22"/>
      <c r="G129" s="74"/>
      <c r="H129" s="22"/>
      <c r="I129" s="22"/>
      <c r="J129" s="74"/>
      <c r="K129" s="9"/>
    </row>
    <row r="130" spans="1:11" ht="12.75">
      <c r="A130" s="22"/>
      <c r="B130" s="73"/>
      <c r="C130" s="22"/>
      <c r="D130" s="22"/>
      <c r="E130" s="22"/>
      <c r="F130" s="22"/>
      <c r="G130" s="74"/>
      <c r="H130" s="22"/>
      <c r="I130" s="22"/>
      <c r="J130" s="74"/>
      <c r="K130" s="9"/>
    </row>
    <row r="131" spans="1:10" ht="12.75">
      <c r="A131" s="15"/>
      <c r="B131" s="16"/>
      <c r="C131" s="15"/>
      <c r="D131" s="17"/>
      <c r="E131" s="17"/>
      <c r="F131" s="17"/>
      <c r="G131" s="18"/>
      <c r="H131" s="17"/>
      <c r="I131" s="17"/>
      <c r="J131" s="18"/>
    </row>
    <row r="132" spans="1:10" ht="12.75">
      <c r="A132" s="15"/>
      <c r="B132" s="16"/>
      <c r="C132" s="15"/>
      <c r="D132" s="17"/>
      <c r="E132" s="17"/>
      <c r="F132" s="17"/>
      <c r="G132" s="18"/>
      <c r="H132" s="17"/>
      <c r="I132" s="17"/>
      <c r="J132" s="18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</row>
    <row r="140" spans="1:10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</row>
    <row r="141" spans="1:10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</row>
    <row r="142" spans="1:10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</sheetData>
  <sheetProtection/>
  <mergeCells count="3">
    <mergeCell ref="A5:J5"/>
    <mergeCell ref="A6:J6"/>
    <mergeCell ref="A7:J7"/>
  </mergeCells>
  <hyperlinks>
    <hyperlink ref="A72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6:H58 D55:H5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0" zoomScaleNormal="80" zoomScalePageLayoutView="0" workbookViewId="0" topLeftCell="A1">
      <selection activeCell="R87" sqref="R87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41060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41029</v>
      </c>
      <c r="E14" s="5" t="s">
        <v>8</v>
      </c>
      <c r="F14" s="5">
        <f>A7</f>
        <v>41060</v>
      </c>
      <c r="G14" s="5">
        <f>D14</f>
        <v>41029</v>
      </c>
      <c r="H14" s="5" t="s">
        <v>8</v>
      </c>
      <c r="I14" s="5">
        <f>F14</f>
        <v>41060</v>
      </c>
      <c r="J14" s="5">
        <f>+I14</f>
        <v>41060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0.00124</v>
      </c>
      <c r="D17" s="68">
        <v>60947527</v>
      </c>
      <c r="E17" s="68">
        <f>ROUND(SUM(F17-D17),0)</f>
        <v>-10194854</v>
      </c>
      <c r="F17" s="68">
        <v>50752673</v>
      </c>
      <c r="G17" s="68">
        <f>+D17</f>
        <v>60947527</v>
      </c>
      <c r="H17" s="68">
        <f>E17</f>
        <v>-10194854</v>
      </c>
      <c r="I17" s="68">
        <f>+F17</f>
        <v>50752673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0.00127</v>
      </c>
      <c r="D18" s="68">
        <v>36963003</v>
      </c>
      <c r="E18" s="68">
        <f>ROUND(SUM(F18-D18),0)</f>
        <v>10058863</v>
      </c>
      <c r="F18" s="68">
        <v>47021866</v>
      </c>
      <c r="G18" s="68">
        <f>+D18</f>
        <v>36963003</v>
      </c>
      <c r="H18" s="68">
        <f>E18</f>
        <v>10058863</v>
      </c>
      <c r="I18" s="68">
        <f>+F18</f>
        <v>47021866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0.00117</v>
      </c>
      <c r="D19" s="68">
        <v>10002815.6</v>
      </c>
      <c r="E19" s="68">
        <f>ROUND(SUM(F19-D19),0)</f>
        <v>7413</v>
      </c>
      <c r="F19" s="68">
        <v>10010229</v>
      </c>
      <c r="G19" s="68">
        <f>+D19</f>
        <v>10002815.6</v>
      </c>
      <c r="H19" s="68">
        <f>E19</f>
        <v>7413</v>
      </c>
      <c r="I19" s="68">
        <f>+F19</f>
        <v>10010229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75" t="s">
        <v>55</v>
      </c>
      <c r="B20" s="29"/>
      <c r="C20" s="69">
        <v>0.0131</v>
      </c>
      <c r="D20" s="68">
        <v>7483986</v>
      </c>
      <c r="E20" s="68">
        <f>ROUND(SUM(F20-D20),0)</f>
        <v>58843</v>
      </c>
      <c r="F20" s="68">
        <v>7542829</v>
      </c>
      <c r="G20" s="68">
        <v>7546743</v>
      </c>
      <c r="H20" s="68">
        <f>+I20-G20</f>
        <v>-131196</v>
      </c>
      <c r="I20" s="68">
        <v>7415547</v>
      </c>
      <c r="J20" s="68">
        <v>12619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 t="s">
        <v>17</v>
      </c>
      <c r="B21" s="33"/>
      <c r="C21" s="70"/>
      <c r="D21" s="34">
        <f>SUM(D17:D20)</f>
        <v>115397331.6</v>
      </c>
      <c r="E21" s="34">
        <f>ROUND(SUM(E17:E20),0)</f>
        <v>-69735</v>
      </c>
      <c r="F21" s="34">
        <f>SUM(F17:F20)</f>
        <v>115327597</v>
      </c>
      <c r="G21" s="34">
        <f>SUM(G17:G20)</f>
        <v>115460088.6</v>
      </c>
      <c r="H21" s="34">
        <f>SUM(H17:H20)</f>
        <v>-259774</v>
      </c>
      <c r="I21" s="34">
        <f>SUM(I17:I20)</f>
        <v>115200315</v>
      </c>
      <c r="J21" s="34">
        <f>SUM(J17:J20)</f>
        <v>12619</v>
      </c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32"/>
      <c r="B22" s="33"/>
      <c r="C22" s="70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51</v>
      </c>
      <c r="B23" s="29"/>
      <c r="C23" s="71"/>
      <c r="D23" s="35"/>
      <c r="E23" s="35"/>
      <c r="F23" s="35"/>
      <c r="G23" s="35"/>
      <c r="H23" s="35"/>
      <c r="I23" s="35"/>
      <c r="J23" s="35"/>
    </row>
    <row r="24" spans="1:10" s="4" customFormat="1" ht="12.75">
      <c r="A24" s="75" t="s">
        <v>52</v>
      </c>
      <c r="B24" s="76">
        <v>41030</v>
      </c>
      <c r="C24" s="77">
        <v>0.0024</v>
      </c>
      <c r="D24" s="68">
        <v>10000000</v>
      </c>
      <c r="E24" s="68">
        <f>ROUND(SUM(F24-D24),0)</f>
        <v>-10000000</v>
      </c>
      <c r="F24" s="68">
        <v>0</v>
      </c>
      <c r="G24" s="68">
        <v>10000000</v>
      </c>
      <c r="H24" s="68">
        <f>ROUND(SUM(I24-G24),0)</f>
        <v>-10000000</v>
      </c>
      <c r="I24" s="68">
        <f>+F24</f>
        <v>0</v>
      </c>
      <c r="J24" s="68">
        <v>0</v>
      </c>
    </row>
    <row r="25" spans="1:10" s="4" customFormat="1" ht="12.75">
      <c r="A25" s="75" t="s">
        <v>52</v>
      </c>
      <c r="B25" s="76">
        <v>41129</v>
      </c>
      <c r="C25" s="77">
        <v>0.0022</v>
      </c>
      <c r="D25" s="68">
        <v>0</v>
      </c>
      <c r="E25" s="68">
        <f>ROUND(SUM(F25-D25),0)</f>
        <v>10000000</v>
      </c>
      <c r="F25" s="68">
        <v>10000000</v>
      </c>
      <c r="G25" s="68">
        <v>0</v>
      </c>
      <c r="H25" s="68">
        <f>ROUND(SUM(I25-G25),0)</f>
        <v>10000000</v>
      </c>
      <c r="I25" s="68">
        <v>10000000</v>
      </c>
      <c r="J25" s="68">
        <v>1447</v>
      </c>
    </row>
    <row r="26" spans="1:17" s="9" customFormat="1" ht="12.75">
      <c r="A26" s="75"/>
      <c r="B26" s="29"/>
      <c r="C26" s="71"/>
      <c r="D26" s="34">
        <f aca="true" t="shared" si="0" ref="D26:J26">SUM(D24:D25)</f>
        <v>10000000</v>
      </c>
      <c r="E26" s="34">
        <f t="shared" si="0"/>
        <v>0</v>
      </c>
      <c r="F26" s="34">
        <f t="shared" si="0"/>
        <v>10000000</v>
      </c>
      <c r="G26" s="34">
        <f t="shared" si="0"/>
        <v>10000000</v>
      </c>
      <c r="H26" s="34">
        <f t="shared" si="0"/>
        <v>0</v>
      </c>
      <c r="I26" s="34">
        <f t="shared" si="0"/>
        <v>10000000</v>
      </c>
      <c r="J26" s="34">
        <f t="shared" si="0"/>
        <v>1447</v>
      </c>
      <c r="K26" s="3"/>
      <c r="L26" s="3"/>
      <c r="M26" s="3"/>
      <c r="N26" s="3"/>
      <c r="O26" s="3"/>
      <c r="P26" s="3"/>
      <c r="Q26" s="3"/>
    </row>
    <row r="27" spans="1:10" s="3" customFormat="1" ht="12.75">
      <c r="A27" s="61"/>
      <c r="B27" s="62"/>
      <c r="C27" s="70"/>
      <c r="D27" s="35"/>
      <c r="E27" s="35"/>
      <c r="F27" s="35"/>
      <c r="G27" s="35"/>
      <c r="H27" s="35"/>
      <c r="I27" s="35"/>
      <c r="J27" s="35"/>
    </row>
    <row r="28" spans="1:10" s="3" customFormat="1" ht="12.75">
      <c r="A28" s="15" t="s">
        <v>18</v>
      </c>
      <c r="B28" s="38"/>
      <c r="C28" s="39"/>
      <c r="D28" s="40"/>
      <c r="E28" s="40"/>
      <c r="F28" s="40"/>
      <c r="G28" s="40" t="s">
        <v>19</v>
      </c>
      <c r="H28" s="40" t="s">
        <v>19</v>
      </c>
      <c r="I28" s="40" t="s">
        <v>19</v>
      </c>
      <c r="J28" s="40"/>
    </row>
    <row r="29" spans="1:10" s="3" customFormat="1" ht="12.75">
      <c r="A29" s="17" t="s">
        <v>42</v>
      </c>
      <c r="B29" s="36">
        <v>41166</v>
      </c>
      <c r="C29" s="37">
        <v>0.01397</v>
      </c>
      <c r="D29" s="68">
        <v>10022102</v>
      </c>
      <c r="E29" s="68">
        <f aca="true" t="shared" si="1" ref="E29:E42">ROUND(SUM(F29-D29),0)</f>
        <v>-5001</v>
      </c>
      <c r="F29" s="68">
        <v>10017101</v>
      </c>
      <c r="G29" s="68">
        <v>10068300</v>
      </c>
      <c r="H29" s="68">
        <f aca="true" t="shared" si="2" ref="H29:H42">ROUND(SUM(I29-G29),0)</f>
        <v>-15400</v>
      </c>
      <c r="I29" s="68">
        <v>10052900</v>
      </c>
      <c r="J29" s="68">
        <v>42771</v>
      </c>
    </row>
    <row r="30" spans="1:10" s="3" customFormat="1" ht="12.75">
      <c r="A30" s="17" t="s">
        <v>42</v>
      </c>
      <c r="B30" s="36">
        <v>41439</v>
      </c>
      <c r="C30" s="37">
        <v>0.01657</v>
      </c>
      <c r="D30" s="68">
        <v>9996464</v>
      </c>
      <c r="E30" s="68">
        <f t="shared" si="1"/>
        <v>267</v>
      </c>
      <c r="F30" s="68">
        <v>9996731</v>
      </c>
      <c r="G30" s="68">
        <v>10151400</v>
      </c>
      <c r="H30" s="68">
        <f t="shared" si="2"/>
        <v>-8600</v>
      </c>
      <c r="I30" s="68">
        <v>10142800</v>
      </c>
      <c r="J30" s="68">
        <v>75329</v>
      </c>
    </row>
    <row r="31" spans="1:10" s="3" customFormat="1" ht="12.75">
      <c r="A31" s="67" t="s">
        <v>42</v>
      </c>
      <c r="B31" s="36">
        <v>41876</v>
      </c>
      <c r="C31" s="37">
        <v>0.0125</v>
      </c>
      <c r="D31" s="68">
        <v>10000000</v>
      </c>
      <c r="E31" s="68">
        <f t="shared" si="1"/>
        <v>-10000000</v>
      </c>
      <c r="F31" s="68">
        <v>0</v>
      </c>
      <c r="G31" s="68">
        <v>10006600</v>
      </c>
      <c r="H31" s="68">
        <f t="shared" si="2"/>
        <v>-10006600</v>
      </c>
      <c r="I31" s="68">
        <v>0</v>
      </c>
      <c r="J31" s="68">
        <v>0</v>
      </c>
    </row>
    <row r="32" spans="1:10" s="3" customFormat="1" ht="12.75">
      <c r="A32" s="67" t="s">
        <v>41</v>
      </c>
      <c r="B32" s="36">
        <v>41946</v>
      </c>
      <c r="C32" s="37">
        <v>0.01</v>
      </c>
      <c r="D32" s="68">
        <v>10000000</v>
      </c>
      <c r="E32" s="68">
        <f t="shared" si="1"/>
        <v>-10000000</v>
      </c>
      <c r="F32" s="68">
        <v>0</v>
      </c>
      <c r="G32" s="68">
        <v>10000400</v>
      </c>
      <c r="H32" s="68">
        <f t="shared" si="2"/>
        <v>-10000400</v>
      </c>
      <c r="I32" s="68">
        <v>0</v>
      </c>
      <c r="J32" s="68">
        <v>0</v>
      </c>
    </row>
    <row r="33" spans="1:10" s="3" customFormat="1" ht="12.75">
      <c r="A33" s="67" t="s">
        <v>43</v>
      </c>
      <c r="B33" s="36">
        <v>42123</v>
      </c>
      <c r="C33" s="37">
        <v>0.011</v>
      </c>
      <c r="D33" s="68">
        <v>7550000</v>
      </c>
      <c r="E33" s="68">
        <f t="shared" si="1"/>
        <v>0</v>
      </c>
      <c r="F33" s="68">
        <v>7550000</v>
      </c>
      <c r="G33" s="68">
        <v>7572424</v>
      </c>
      <c r="H33" s="68">
        <f t="shared" si="2"/>
        <v>-4153</v>
      </c>
      <c r="I33" s="68">
        <v>7568271</v>
      </c>
      <c r="J33" s="68">
        <v>7392</v>
      </c>
    </row>
    <row r="34" spans="1:10" s="3" customFormat="1" ht="12.75">
      <c r="A34" s="67" t="s">
        <v>41</v>
      </c>
      <c r="B34" s="36">
        <v>42152</v>
      </c>
      <c r="C34" s="37">
        <v>0.007</v>
      </c>
      <c r="D34" s="68">
        <v>10000000</v>
      </c>
      <c r="E34" s="68">
        <f t="shared" si="1"/>
        <v>0</v>
      </c>
      <c r="F34" s="68">
        <v>10000000</v>
      </c>
      <c r="G34" s="68">
        <v>10006100</v>
      </c>
      <c r="H34" s="68">
        <f t="shared" si="2"/>
        <v>-800</v>
      </c>
      <c r="I34" s="68">
        <v>10005300</v>
      </c>
      <c r="J34" s="68">
        <v>410</v>
      </c>
    </row>
    <row r="35" spans="1:10" s="3" customFormat="1" ht="12.75">
      <c r="A35" s="67" t="s">
        <v>43</v>
      </c>
      <c r="B35" s="36">
        <v>42261</v>
      </c>
      <c r="C35" s="37">
        <v>0.0075</v>
      </c>
      <c r="D35" s="68">
        <v>9987959</v>
      </c>
      <c r="E35" s="68">
        <f t="shared" si="1"/>
        <v>303</v>
      </c>
      <c r="F35" s="68">
        <v>9988262</v>
      </c>
      <c r="G35" s="68">
        <v>10015400</v>
      </c>
      <c r="H35" s="68">
        <f t="shared" si="2"/>
        <v>-2500</v>
      </c>
      <c r="I35" s="68">
        <v>10012900</v>
      </c>
      <c r="J35" s="68">
        <v>15984</v>
      </c>
    </row>
    <row r="36" spans="1:28" s="3" customFormat="1" ht="12.75">
      <c r="A36" s="67" t="s">
        <v>41</v>
      </c>
      <c r="B36" s="36">
        <v>42307</v>
      </c>
      <c r="C36" s="37">
        <v>0.00858</v>
      </c>
      <c r="D36" s="68">
        <v>18023630</v>
      </c>
      <c r="E36" s="68">
        <f t="shared" si="1"/>
        <v>-573</v>
      </c>
      <c r="F36" s="68">
        <v>18023057</v>
      </c>
      <c r="G36" s="68">
        <v>18084780</v>
      </c>
      <c r="H36" s="68">
        <f t="shared" si="2"/>
        <v>-12060</v>
      </c>
      <c r="I36" s="68">
        <v>18072720</v>
      </c>
      <c r="J36" s="68">
        <v>15246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67" t="s">
        <v>43</v>
      </c>
      <c r="B37" s="36">
        <v>42307</v>
      </c>
      <c r="C37" s="37">
        <v>0.0075</v>
      </c>
      <c r="D37" s="68">
        <v>10000000</v>
      </c>
      <c r="E37" s="68">
        <f t="shared" si="1"/>
        <v>0</v>
      </c>
      <c r="F37" s="68">
        <v>10000000</v>
      </c>
      <c r="G37" s="68">
        <v>10014800</v>
      </c>
      <c r="H37" s="68">
        <f t="shared" si="2"/>
        <v>5600</v>
      </c>
      <c r="I37" s="68">
        <v>10020400</v>
      </c>
      <c r="J37" s="68">
        <v>6352</v>
      </c>
    </row>
    <row r="38" spans="1:10" s="3" customFormat="1" ht="12.75">
      <c r="A38" s="67" t="s">
        <v>42</v>
      </c>
      <c r="B38" s="36">
        <v>42311</v>
      </c>
      <c r="C38" s="37">
        <v>0.00875</v>
      </c>
      <c r="D38" s="68">
        <v>10000000</v>
      </c>
      <c r="E38" s="68">
        <f t="shared" si="1"/>
        <v>0</v>
      </c>
      <c r="F38" s="68">
        <v>10000000</v>
      </c>
      <c r="G38" s="68">
        <v>10049400</v>
      </c>
      <c r="H38" s="68">
        <f t="shared" si="2"/>
        <v>-48800</v>
      </c>
      <c r="I38" s="68">
        <v>10000600</v>
      </c>
      <c r="J38" s="68">
        <v>6335</v>
      </c>
    </row>
    <row r="39" spans="1:10" s="3" customFormat="1" ht="12.75">
      <c r="A39" s="67" t="s">
        <v>43</v>
      </c>
      <c r="B39" s="36">
        <v>42422</v>
      </c>
      <c r="C39" s="37">
        <v>0.0075</v>
      </c>
      <c r="D39" s="68">
        <v>9971396</v>
      </c>
      <c r="E39" s="68">
        <f t="shared" si="1"/>
        <v>637</v>
      </c>
      <c r="F39" s="68">
        <v>9972033</v>
      </c>
      <c r="G39" s="68">
        <v>9993200</v>
      </c>
      <c r="H39" s="68">
        <f t="shared" si="2"/>
        <v>14500</v>
      </c>
      <c r="I39" s="68">
        <v>10007700</v>
      </c>
      <c r="J39" s="68">
        <v>20287</v>
      </c>
    </row>
    <row r="40" spans="1:10" s="3" customFormat="1" ht="12.75">
      <c r="A40" s="67" t="s">
        <v>54</v>
      </c>
      <c r="B40" s="36">
        <v>42422</v>
      </c>
      <c r="C40" s="37">
        <v>0.0085</v>
      </c>
      <c r="D40" s="68">
        <v>10000000</v>
      </c>
      <c r="E40" s="68">
        <f t="shared" si="1"/>
        <v>0</v>
      </c>
      <c r="F40" s="68">
        <v>10000000</v>
      </c>
      <c r="G40" s="68">
        <v>10039400</v>
      </c>
      <c r="H40" s="68">
        <f t="shared" si="2"/>
        <v>-4300</v>
      </c>
      <c r="I40" s="68">
        <v>10035100</v>
      </c>
      <c r="J40" s="68">
        <v>22992</v>
      </c>
    </row>
    <row r="41" spans="1:10" s="3" customFormat="1" ht="12.75">
      <c r="A41" s="67" t="s">
        <v>43</v>
      </c>
      <c r="B41" s="36">
        <v>42450</v>
      </c>
      <c r="C41" s="37">
        <v>0.0105</v>
      </c>
      <c r="D41" s="68">
        <v>10000000</v>
      </c>
      <c r="E41" s="68">
        <f t="shared" si="1"/>
        <v>0</v>
      </c>
      <c r="F41" s="68">
        <v>10000000</v>
      </c>
      <c r="G41" s="68">
        <v>10022400</v>
      </c>
      <c r="H41" s="68">
        <f t="shared" si="2"/>
        <v>-32300</v>
      </c>
      <c r="I41" s="68">
        <v>9990100</v>
      </c>
      <c r="J41" s="68">
        <v>20369</v>
      </c>
    </row>
    <row r="42" spans="1:10" ht="12.75">
      <c r="A42" s="67" t="s">
        <v>43</v>
      </c>
      <c r="B42" s="36">
        <v>42499</v>
      </c>
      <c r="C42" s="37">
        <v>0.01</v>
      </c>
      <c r="D42" s="68">
        <v>0</v>
      </c>
      <c r="E42" s="68">
        <f t="shared" si="1"/>
        <v>10000000</v>
      </c>
      <c r="F42" s="68">
        <v>10000000</v>
      </c>
      <c r="G42" s="68"/>
      <c r="H42" s="68">
        <f t="shared" si="2"/>
        <v>10037900</v>
      </c>
      <c r="I42" s="68">
        <v>10037900</v>
      </c>
      <c r="J42" s="68">
        <v>6011</v>
      </c>
    </row>
    <row r="43" spans="1:10" ht="12.75">
      <c r="A43" s="17"/>
      <c r="B43" s="36"/>
      <c r="C43" s="37"/>
      <c r="D43" s="68"/>
      <c r="E43" s="68"/>
      <c r="F43" s="68"/>
      <c r="G43" s="68"/>
      <c r="H43" s="68"/>
      <c r="I43" s="68"/>
      <c r="J43" s="68"/>
    </row>
    <row r="44" spans="1:10" ht="12.75">
      <c r="A44" s="17" t="s">
        <v>20</v>
      </c>
      <c r="B44" s="41"/>
      <c r="C44" s="37"/>
      <c r="D44" s="72">
        <f aca="true" t="shared" si="3" ref="D44:I44">SUM(D29:D43)</f>
        <v>135551551</v>
      </c>
      <c r="E44" s="72">
        <f t="shared" si="3"/>
        <v>-10004367</v>
      </c>
      <c r="F44" s="72">
        <f t="shared" si="3"/>
        <v>125547184</v>
      </c>
      <c r="G44" s="72">
        <f t="shared" si="3"/>
        <v>136024604</v>
      </c>
      <c r="H44" s="72">
        <f t="shared" si="3"/>
        <v>-10077913</v>
      </c>
      <c r="I44" s="72">
        <f t="shared" si="3"/>
        <v>125946691</v>
      </c>
      <c r="J44" s="72">
        <f>ROUND(SUM(J29:J43),0)</f>
        <v>239478</v>
      </c>
    </row>
    <row r="45" spans="1:10" ht="12.75">
      <c r="A45" s="27"/>
      <c r="B45" s="42"/>
      <c r="C45" s="43"/>
      <c r="D45" s="35"/>
      <c r="E45" s="35"/>
      <c r="F45" s="35"/>
      <c r="G45" s="35"/>
      <c r="H45" s="35"/>
      <c r="I45" s="35"/>
      <c r="J45" s="35"/>
    </row>
    <row r="46" spans="1:10" ht="13.5" thickBot="1">
      <c r="A46" s="44" t="s">
        <v>21</v>
      </c>
      <c r="B46" s="29"/>
      <c r="C46" s="44"/>
      <c r="D46" s="45">
        <f aca="true" t="shared" si="4" ref="D46:J46">+D44+D26+D21</f>
        <v>260948882.6</v>
      </c>
      <c r="E46" s="45">
        <f t="shared" si="4"/>
        <v>-10074102</v>
      </c>
      <c r="F46" s="45">
        <f t="shared" si="4"/>
        <v>250874781</v>
      </c>
      <c r="G46" s="45">
        <f t="shared" si="4"/>
        <v>261484692.6</v>
      </c>
      <c r="H46" s="45">
        <f t="shared" si="4"/>
        <v>-10337687</v>
      </c>
      <c r="I46" s="45">
        <f t="shared" si="4"/>
        <v>251147006</v>
      </c>
      <c r="J46" s="45">
        <f t="shared" si="4"/>
        <v>253544</v>
      </c>
    </row>
    <row r="47" spans="1:10" ht="13.5" thickTop="1">
      <c r="A47" s="46"/>
      <c r="B47" s="16"/>
      <c r="C47" s="15"/>
      <c r="D47" s="35"/>
      <c r="E47" s="35"/>
      <c r="F47" s="35"/>
      <c r="G47" s="35"/>
      <c r="H47" s="35"/>
      <c r="I47" s="35"/>
      <c r="J47" s="35"/>
    </row>
    <row r="48" spans="1:10" ht="12.75">
      <c r="A48" s="15"/>
      <c r="B48" s="16"/>
      <c r="C48" s="15"/>
      <c r="D48" s="17"/>
      <c r="E48" s="17"/>
      <c r="F48" s="17"/>
      <c r="G48" s="18"/>
      <c r="H48" s="17"/>
      <c r="I48" s="17"/>
      <c r="J48" s="17"/>
    </row>
    <row r="49" spans="1:10" ht="12.75">
      <c r="A49" s="15" t="s">
        <v>22</v>
      </c>
      <c r="B49" s="16"/>
      <c r="C49" s="17"/>
      <c r="D49" s="17"/>
      <c r="E49" s="17"/>
      <c r="F49" s="17" t="s">
        <v>23</v>
      </c>
      <c r="G49" s="18"/>
      <c r="H49" s="17"/>
      <c r="I49" s="47"/>
      <c r="J49" s="47"/>
    </row>
    <row r="50" spans="1:10" ht="12.75">
      <c r="A50" s="15" t="s">
        <v>24</v>
      </c>
      <c r="B50" s="16"/>
      <c r="C50" s="48">
        <f>C53-C52-C51</f>
        <v>0.45999999999999996</v>
      </c>
      <c r="D50" s="49"/>
      <c r="E50" s="17"/>
      <c r="F50" s="17" t="s">
        <v>25</v>
      </c>
      <c r="G50" s="18"/>
      <c r="H50" s="50">
        <v>0.48</v>
      </c>
      <c r="I50" s="17"/>
      <c r="J50" s="17"/>
    </row>
    <row r="51" spans="1:10" ht="12.75">
      <c r="A51" s="15" t="s">
        <v>27</v>
      </c>
      <c r="B51" s="51"/>
      <c r="C51" s="50">
        <f>ROUND(I44/I46,2)</f>
        <v>0.5</v>
      </c>
      <c r="D51" s="49"/>
      <c r="E51" s="17"/>
      <c r="F51" s="17" t="s">
        <v>26</v>
      </c>
      <c r="G51" s="18"/>
      <c r="H51" s="50">
        <v>0.04</v>
      </c>
      <c r="I51" s="17"/>
      <c r="J51" s="17"/>
    </row>
    <row r="52" spans="1:10" ht="12.75">
      <c r="A52" s="78" t="s">
        <v>53</v>
      </c>
      <c r="B52" s="16"/>
      <c r="C52" s="50">
        <f>ROUND(I26/I46,2)</f>
        <v>0.04</v>
      </c>
      <c r="D52" s="49"/>
      <c r="E52" s="17"/>
      <c r="F52" s="17" t="s">
        <v>28</v>
      </c>
      <c r="G52" s="18"/>
      <c r="H52" s="50">
        <f>ROUND(T52,2)</f>
        <v>0</v>
      </c>
      <c r="I52" s="17"/>
      <c r="J52" s="17"/>
    </row>
    <row r="53" spans="1:10" ht="13.5" thickBot="1">
      <c r="A53" s="15"/>
      <c r="B53" s="16"/>
      <c r="C53" s="79">
        <v>1</v>
      </c>
      <c r="D53" s="49"/>
      <c r="E53" s="17"/>
      <c r="F53" s="17" t="s">
        <v>29</v>
      </c>
      <c r="G53" s="18"/>
      <c r="H53" s="52">
        <v>0.48</v>
      </c>
      <c r="I53" s="17"/>
      <c r="J53" s="17"/>
    </row>
    <row r="54" spans="1:10" ht="14.25" thickBot="1" thickTop="1">
      <c r="A54" s="15"/>
      <c r="B54" s="16"/>
      <c r="C54" s="15"/>
      <c r="D54" s="17"/>
      <c r="E54" s="17"/>
      <c r="F54" s="17"/>
      <c r="G54" s="18"/>
      <c r="H54" s="53">
        <v>1</v>
      </c>
      <c r="I54" s="17"/>
      <c r="J54" s="17"/>
    </row>
    <row r="55" spans="1:10" ht="13.5" thickTop="1">
      <c r="A55" s="15"/>
      <c r="B55" s="16"/>
      <c r="C55" s="17"/>
      <c r="D55" s="17"/>
      <c r="E55" s="17"/>
      <c r="F55" s="17"/>
      <c r="G55" s="18"/>
      <c r="H55" s="17"/>
      <c r="I55" s="17"/>
      <c r="J55" s="17"/>
    </row>
    <row r="56" spans="1:10" ht="12.75">
      <c r="A56" s="17" t="s">
        <v>30</v>
      </c>
      <c r="B56" s="16"/>
      <c r="C56" s="54" t="s">
        <v>31</v>
      </c>
      <c r="D56" s="17"/>
      <c r="E56" s="17"/>
      <c r="F56" s="17"/>
      <c r="G56" s="18"/>
      <c r="H56" s="54" t="s">
        <v>31</v>
      </c>
      <c r="I56" s="17"/>
      <c r="J56" s="17"/>
    </row>
    <row r="57" spans="1:10" ht="12.75">
      <c r="A57" s="17"/>
      <c r="B57" s="20"/>
      <c r="C57" s="17"/>
      <c r="D57" s="17"/>
      <c r="E57" s="17"/>
      <c r="F57" s="17"/>
      <c r="G57" s="18"/>
      <c r="H57" s="17"/>
      <c r="I57" s="17"/>
      <c r="J57" s="17"/>
    </row>
    <row r="58" spans="1:10" ht="12.75">
      <c r="A58" s="17" t="s">
        <v>32</v>
      </c>
      <c r="B58" s="20"/>
      <c r="C58" s="55">
        <v>0.0061</v>
      </c>
      <c r="D58" s="17"/>
      <c r="E58" s="17" t="s">
        <v>32</v>
      </c>
      <c r="F58" s="17"/>
      <c r="G58" s="18"/>
      <c r="H58" s="55">
        <f>ROUND(C58,4)</f>
        <v>0.0061</v>
      </c>
      <c r="I58" s="17"/>
      <c r="J58" s="17"/>
    </row>
    <row r="59" spans="1:10" ht="12.75">
      <c r="A59" s="17" t="s">
        <v>33</v>
      </c>
      <c r="B59" s="20"/>
      <c r="C59" s="56">
        <f>+'[1]T-Bill'!D705</f>
        <v>0.0008753846153846153</v>
      </c>
      <c r="D59" s="17"/>
      <c r="E59" s="17" t="s">
        <v>34</v>
      </c>
      <c r="F59" s="17"/>
      <c r="G59" s="18"/>
      <c r="H59" s="56">
        <f>+'[1]T-Bill'!G705</f>
        <v>0.0014392307692307695</v>
      </c>
      <c r="I59" s="17"/>
      <c r="J59" s="17"/>
    </row>
    <row r="60" spans="1:10" ht="12.75">
      <c r="A60" s="17"/>
      <c r="B60" s="20"/>
      <c r="C60" s="17"/>
      <c r="D60" s="17"/>
      <c r="E60" s="17"/>
      <c r="F60" s="17"/>
      <c r="G60" s="18"/>
      <c r="H60" s="17"/>
      <c r="I60" s="17"/>
      <c r="J60" s="17"/>
    </row>
    <row r="61" spans="1:10" ht="13.5" thickBot="1">
      <c r="A61" s="17" t="s">
        <v>35</v>
      </c>
      <c r="B61" s="20"/>
      <c r="C61" s="57">
        <f>C58-C59</f>
        <v>0.005224615384615385</v>
      </c>
      <c r="D61" s="17"/>
      <c r="E61" s="17" t="s">
        <v>35</v>
      </c>
      <c r="F61" s="17"/>
      <c r="G61" s="18" t="s">
        <v>19</v>
      </c>
      <c r="H61" s="57">
        <f>H58-H59</f>
        <v>0.0046607692307692305</v>
      </c>
      <c r="I61" s="17"/>
      <c r="J61" s="17"/>
    </row>
    <row r="62" spans="1:10" ht="13.5" thickTop="1">
      <c r="A62" s="17"/>
      <c r="B62" s="20"/>
      <c r="C62" s="17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 t="s">
        <v>36</v>
      </c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 t="s">
        <v>37</v>
      </c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>
      <c r="A70" s="15"/>
      <c r="B70" s="16"/>
      <c r="C70" s="15"/>
      <c r="D70" s="17"/>
      <c r="E70" s="17"/>
      <c r="F70" s="17"/>
      <c r="G70" s="18"/>
      <c r="H70" s="17"/>
      <c r="I70" s="17"/>
      <c r="J70" s="17"/>
    </row>
    <row r="71" spans="1:10" ht="12.75">
      <c r="A71" s="7"/>
      <c r="B71" s="8"/>
      <c r="C71" s="7"/>
      <c r="D71" s="58"/>
      <c r="E71" s="17"/>
      <c r="F71" s="60"/>
      <c r="G71" s="59"/>
      <c r="H71" s="60"/>
      <c r="I71" s="22"/>
      <c r="J71" s="17"/>
    </row>
    <row r="72" spans="1:10" ht="12.75">
      <c r="A72" s="63" t="s">
        <v>44</v>
      </c>
      <c r="B72" s="16"/>
      <c r="C72" s="15"/>
      <c r="D72" s="17"/>
      <c r="E72" s="17"/>
      <c r="F72" s="65"/>
      <c r="G72" s="16"/>
      <c r="H72" s="15"/>
      <c r="I72" s="17"/>
      <c r="J72" s="22"/>
    </row>
    <row r="73" spans="1:10" ht="12.75">
      <c r="A73" s="63" t="s">
        <v>45</v>
      </c>
      <c r="B73" s="16"/>
      <c r="C73" s="15"/>
      <c r="D73" s="17"/>
      <c r="E73" s="17"/>
      <c r="F73" s="65"/>
      <c r="G73" s="16"/>
      <c r="H73" s="15"/>
      <c r="I73" s="17"/>
      <c r="J73" s="17"/>
    </row>
    <row r="74" spans="1:10" ht="12.75">
      <c r="A74" s="15" t="s">
        <v>46</v>
      </c>
      <c r="B74" s="16"/>
      <c r="C74" s="15"/>
      <c r="D74" s="17"/>
      <c r="E74" s="17"/>
      <c r="F74" s="65"/>
      <c r="G74" s="16"/>
      <c r="H74" s="15"/>
      <c r="I74" s="17"/>
      <c r="J74" s="17"/>
    </row>
    <row r="75" spans="1:10" ht="12.75">
      <c r="A75" s="64" t="s">
        <v>47</v>
      </c>
      <c r="B75" s="51"/>
      <c r="C75" s="15"/>
      <c r="D75" s="17"/>
      <c r="E75" s="17"/>
      <c r="F75" s="66"/>
      <c r="G75" s="51"/>
      <c r="H75" s="15"/>
      <c r="I75" s="17"/>
      <c r="J75" s="17"/>
    </row>
    <row r="76" spans="1:11" ht="12.75">
      <c r="A76" s="15"/>
      <c r="B76" s="16"/>
      <c r="C76" s="15"/>
      <c r="D76" s="17"/>
      <c r="E76" s="17"/>
      <c r="F76" s="17"/>
      <c r="G76" s="18"/>
      <c r="H76" s="17"/>
      <c r="I76" s="17"/>
      <c r="J76" s="17"/>
      <c r="K76" s="9"/>
    </row>
    <row r="77" spans="1:11" ht="12.75">
      <c r="A77" s="15" t="s">
        <v>38</v>
      </c>
      <c r="B77" s="16"/>
      <c r="C77" s="15"/>
      <c r="D77" s="17"/>
      <c r="E77" s="17"/>
      <c r="F77" s="15"/>
      <c r="G77" s="18"/>
      <c r="H77" s="17"/>
      <c r="I77" s="17"/>
      <c r="J77" s="17"/>
      <c r="K77" s="9"/>
    </row>
    <row r="78" spans="1:11" ht="12.75">
      <c r="A78" s="15" t="s">
        <v>0</v>
      </c>
      <c r="B78" s="16"/>
      <c r="C78" s="15"/>
      <c r="D78" s="17"/>
      <c r="E78" s="17"/>
      <c r="F78" s="15"/>
      <c r="G78" s="18"/>
      <c r="H78" s="17"/>
      <c r="I78" s="17"/>
      <c r="J78" s="17"/>
      <c r="K78" s="9"/>
    </row>
    <row r="79" spans="1:11" ht="12.75">
      <c r="A79" s="15" t="s">
        <v>39</v>
      </c>
      <c r="B79" s="16"/>
      <c r="C79" s="15"/>
      <c r="D79" s="17"/>
      <c r="E79" s="17"/>
      <c r="F79" s="15"/>
      <c r="G79" s="18"/>
      <c r="H79" s="17"/>
      <c r="I79" s="17"/>
      <c r="J79" s="17"/>
      <c r="K79" s="9"/>
    </row>
    <row r="80" spans="1:11" ht="12.75">
      <c r="A80" s="15" t="s">
        <v>40</v>
      </c>
      <c r="B80" s="16"/>
      <c r="C80" s="15"/>
      <c r="D80" s="17"/>
      <c r="E80" s="17"/>
      <c r="F80" s="15"/>
      <c r="G80" s="18"/>
      <c r="H80" s="17"/>
      <c r="I80" s="17"/>
      <c r="J80" s="17"/>
      <c r="K80" s="9"/>
    </row>
    <row r="81" spans="1:11" ht="12.75">
      <c r="A81" s="22"/>
      <c r="B81" s="73"/>
      <c r="C81" s="22"/>
      <c r="D81" s="22"/>
      <c r="E81" s="22"/>
      <c r="F81" s="22"/>
      <c r="G81" s="74"/>
      <c r="H81" s="22"/>
      <c r="I81" s="22"/>
      <c r="J81" s="22"/>
      <c r="K81" s="9"/>
    </row>
    <row r="82" spans="1:11" ht="12.75">
      <c r="A82" s="22"/>
      <c r="B82" s="74"/>
      <c r="C82" s="22"/>
      <c r="D82" s="80"/>
      <c r="E82" s="22"/>
      <c r="F82" s="22"/>
      <c r="G82" s="81"/>
      <c r="H82" s="22"/>
      <c r="I82" s="22"/>
      <c r="J82" s="80"/>
      <c r="K82" s="9"/>
    </row>
    <row r="83" spans="1:11" ht="12.75">
      <c r="A83" s="22"/>
      <c r="B83" s="74"/>
      <c r="C83" s="89"/>
      <c r="D83" s="22"/>
      <c r="E83" s="90"/>
      <c r="F83" s="22"/>
      <c r="G83" s="74"/>
      <c r="H83" s="90"/>
      <c r="I83" s="22"/>
      <c r="J83" s="74"/>
      <c r="K83" s="9"/>
    </row>
    <row r="84" spans="1:11" ht="12.75">
      <c r="A84" s="22"/>
      <c r="B84" s="74"/>
      <c r="C84" s="22"/>
      <c r="D84" s="22"/>
      <c r="E84" s="32"/>
      <c r="F84" s="22"/>
      <c r="G84" s="74"/>
      <c r="H84" s="32"/>
      <c r="I84" s="22"/>
      <c r="J84" s="74"/>
      <c r="K84" s="9"/>
    </row>
    <row r="85" spans="1:11" ht="12.75">
      <c r="A85" s="22"/>
      <c r="B85" s="74"/>
      <c r="C85" s="22"/>
      <c r="D85" s="22"/>
      <c r="E85" s="82"/>
      <c r="F85" s="83"/>
      <c r="G85" s="74"/>
      <c r="H85" s="82"/>
      <c r="I85" s="83"/>
      <c r="J85" s="74"/>
      <c r="K85" s="9"/>
    </row>
    <row r="86" spans="1:11" ht="12.75">
      <c r="A86" s="22"/>
      <c r="B86" s="74"/>
      <c r="C86" s="22"/>
      <c r="D86" s="22"/>
      <c r="E86" s="84"/>
      <c r="F86" s="22"/>
      <c r="G86" s="74"/>
      <c r="H86" s="84"/>
      <c r="I86" s="22"/>
      <c r="J86" s="74"/>
      <c r="K86" s="9"/>
    </row>
    <row r="87" spans="1:11" ht="12.75">
      <c r="A87" s="22"/>
      <c r="B87" s="74"/>
      <c r="C87" s="22"/>
      <c r="D87" s="22"/>
      <c r="E87" s="22"/>
      <c r="F87" s="22"/>
      <c r="G87" s="74"/>
      <c r="H87" s="22"/>
      <c r="I87" s="22"/>
      <c r="J87" s="74"/>
      <c r="K87" s="9"/>
    </row>
    <row r="88" spans="1:11" ht="12.75">
      <c r="A88" s="22"/>
      <c r="B88" s="74"/>
      <c r="C88" s="22"/>
      <c r="D88" s="22"/>
      <c r="E88" s="74"/>
      <c r="F88" s="22"/>
      <c r="G88" s="74"/>
      <c r="H88" s="74"/>
      <c r="I88" s="22"/>
      <c r="J88" s="74"/>
      <c r="K88" s="9"/>
    </row>
    <row r="89" spans="1:11" ht="12.75">
      <c r="A89" s="22"/>
      <c r="B89" s="74"/>
      <c r="C89" s="22"/>
      <c r="D89" s="74"/>
      <c r="E89" s="74"/>
      <c r="F89" s="22"/>
      <c r="G89" s="74"/>
      <c r="H89" s="74"/>
      <c r="I89" s="22"/>
      <c r="J89" s="74"/>
      <c r="K89" s="9"/>
    </row>
    <row r="90" spans="1:11" ht="12.75">
      <c r="A90" s="22"/>
      <c r="B90" s="74"/>
      <c r="C90" s="22"/>
      <c r="D90" s="85"/>
      <c r="E90" s="85"/>
      <c r="F90" s="85"/>
      <c r="G90" s="74"/>
      <c r="H90" s="85"/>
      <c r="I90" s="85"/>
      <c r="J90" s="74"/>
      <c r="K90" s="9"/>
    </row>
    <row r="91" spans="1:11" ht="12.75">
      <c r="A91" s="22"/>
      <c r="B91" s="74"/>
      <c r="C91" s="22"/>
      <c r="D91" s="22"/>
      <c r="E91" s="86"/>
      <c r="F91" s="22"/>
      <c r="G91" s="74"/>
      <c r="H91" s="86"/>
      <c r="I91" s="22"/>
      <c r="J91" s="74"/>
      <c r="K91" s="9"/>
    </row>
    <row r="92" spans="1:11" ht="12.75">
      <c r="A92" s="22"/>
      <c r="B92" s="74"/>
      <c r="C92" s="22"/>
      <c r="D92" s="22"/>
      <c r="E92" s="22"/>
      <c r="F92" s="22"/>
      <c r="G92" s="74"/>
      <c r="H92" s="22"/>
      <c r="I92" s="22"/>
      <c r="J92" s="74"/>
      <c r="K92" s="9"/>
    </row>
    <row r="93" spans="1:11" ht="12.75">
      <c r="A93" s="22"/>
      <c r="B93" s="74"/>
      <c r="C93" s="22"/>
      <c r="D93" s="22"/>
      <c r="E93" s="22"/>
      <c r="F93" s="22"/>
      <c r="G93" s="74"/>
      <c r="H93" s="22"/>
      <c r="I93" s="22"/>
      <c r="J93" s="74"/>
      <c r="K93" s="9"/>
    </row>
    <row r="94" spans="1:11" ht="12.75">
      <c r="A94" s="91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91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22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91"/>
      <c r="B122" s="74"/>
      <c r="C122" s="22"/>
      <c r="D122" s="87"/>
      <c r="E122" s="88"/>
      <c r="F122" s="22"/>
      <c r="G122" s="87"/>
      <c r="H122" s="88"/>
      <c r="I122" s="22"/>
      <c r="J122" s="87"/>
      <c r="K122" s="9"/>
    </row>
    <row r="123" spans="1:11" ht="12.75">
      <c r="A123" s="91"/>
      <c r="B123" s="74"/>
      <c r="C123" s="22"/>
      <c r="D123" s="87"/>
      <c r="E123" s="88"/>
      <c r="F123" s="22"/>
      <c r="G123" s="87"/>
      <c r="H123" s="88"/>
      <c r="I123" s="22"/>
      <c r="J123" s="87"/>
      <c r="K123" s="9"/>
    </row>
    <row r="124" spans="1:11" ht="12.75">
      <c r="A124" s="91"/>
      <c r="B124" s="74"/>
      <c r="C124" s="22"/>
      <c r="D124" s="87"/>
      <c r="E124" s="88"/>
      <c r="F124" s="22"/>
      <c r="G124" s="87"/>
      <c r="H124" s="88"/>
      <c r="I124" s="22"/>
      <c r="J124" s="87"/>
      <c r="K124" s="9"/>
    </row>
    <row r="125" spans="1:11" ht="12.75">
      <c r="A125" s="91"/>
      <c r="B125" s="74"/>
      <c r="C125" s="22"/>
      <c r="D125" s="87"/>
      <c r="E125" s="88"/>
      <c r="F125" s="22"/>
      <c r="G125" s="87"/>
      <c r="H125" s="88"/>
      <c r="I125" s="22"/>
      <c r="J125" s="87"/>
      <c r="K125" s="9"/>
    </row>
    <row r="126" spans="1:11" ht="12.75">
      <c r="A126" s="22"/>
      <c r="B126" s="74"/>
      <c r="C126" s="22"/>
      <c r="D126" s="22"/>
      <c r="E126" s="32"/>
      <c r="F126" s="32"/>
      <c r="G126" s="32"/>
      <c r="H126" s="32"/>
      <c r="I126" s="22"/>
      <c r="J126" s="32"/>
      <c r="K126" s="9"/>
    </row>
    <row r="127" spans="1:11" ht="12.75">
      <c r="A127" s="22"/>
      <c r="B127" s="74"/>
      <c r="C127" s="22"/>
      <c r="D127" s="22"/>
      <c r="E127" s="22"/>
      <c r="F127" s="22"/>
      <c r="G127" s="74"/>
      <c r="H127" s="22"/>
      <c r="I127" s="22"/>
      <c r="J127" s="74"/>
      <c r="K127" s="9"/>
    </row>
    <row r="128" spans="1:11" ht="12.75">
      <c r="A128" s="22"/>
      <c r="B128" s="73"/>
      <c r="C128" s="22"/>
      <c r="D128" s="22"/>
      <c r="E128" s="22"/>
      <c r="F128" s="22"/>
      <c r="G128" s="74"/>
      <c r="H128" s="22"/>
      <c r="I128" s="22"/>
      <c r="J128" s="74"/>
      <c r="K128" s="9"/>
    </row>
    <row r="129" spans="1:11" ht="12.75">
      <c r="A129" s="22"/>
      <c r="B129" s="73"/>
      <c r="C129" s="22"/>
      <c r="D129" s="22"/>
      <c r="E129" s="22"/>
      <c r="F129" s="22"/>
      <c r="G129" s="74"/>
      <c r="H129" s="22"/>
      <c r="I129" s="22"/>
      <c r="J129" s="74"/>
      <c r="K129" s="9"/>
    </row>
    <row r="130" spans="1:11" ht="12.75">
      <c r="A130" s="22"/>
      <c r="B130" s="73"/>
      <c r="C130" s="22"/>
      <c r="D130" s="22"/>
      <c r="E130" s="22"/>
      <c r="F130" s="22"/>
      <c r="G130" s="74"/>
      <c r="H130" s="22"/>
      <c r="I130" s="22"/>
      <c r="J130" s="74"/>
      <c r="K130" s="9"/>
    </row>
    <row r="131" spans="1:10" ht="12.75">
      <c r="A131" s="15"/>
      <c r="B131" s="16"/>
      <c r="C131" s="15"/>
      <c r="D131" s="17"/>
      <c r="E131" s="17"/>
      <c r="F131" s="17"/>
      <c r="G131" s="18"/>
      <c r="H131" s="17"/>
      <c r="I131" s="17"/>
      <c r="J131" s="18"/>
    </row>
    <row r="132" spans="1:10" ht="12.75">
      <c r="A132" s="15"/>
      <c r="B132" s="16"/>
      <c r="C132" s="15"/>
      <c r="D132" s="17"/>
      <c r="E132" s="17"/>
      <c r="F132" s="17"/>
      <c r="G132" s="18"/>
      <c r="H132" s="17"/>
      <c r="I132" s="17"/>
      <c r="J132" s="18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</row>
    <row r="140" spans="1:10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</row>
    <row r="141" spans="1:10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</row>
    <row r="142" spans="1:10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</sheetData>
  <sheetProtection/>
  <mergeCells count="3">
    <mergeCell ref="A5:J5"/>
    <mergeCell ref="A6:J6"/>
    <mergeCell ref="A7:J7"/>
  </mergeCells>
  <hyperlinks>
    <hyperlink ref="A75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9:H61 D58:H58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0" zoomScaleNormal="80" zoomScalePageLayoutView="0" workbookViewId="0" topLeftCell="A1">
      <selection activeCell="S97" sqref="S97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41029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40999</v>
      </c>
      <c r="E14" s="5" t="s">
        <v>8</v>
      </c>
      <c r="F14" s="5">
        <f>A7</f>
        <v>41029</v>
      </c>
      <c r="G14" s="5">
        <f>D14</f>
        <v>40999</v>
      </c>
      <c r="H14" s="5" t="s">
        <v>8</v>
      </c>
      <c r="I14" s="5">
        <f>F14</f>
        <v>41029</v>
      </c>
      <c r="J14" s="5">
        <f>+I14</f>
        <v>41029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0.00111</v>
      </c>
      <c r="D17" s="68">
        <v>60642127</v>
      </c>
      <c r="E17" s="68">
        <f>ROUND(SUM(F17-D17),0)</f>
        <v>305400</v>
      </c>
      <c r="F17" s="68">
        <v>60947527</v>
      </c>
      <c r="G17" s="68">
        <f>+D17</f>
        <v>60642127</v>
      </c>
      <c r="H17" s="68">
        <f>E17</f>
        <v>305400</v>
      </c>
      <c r="I17" s="68">
        <f>+F17</f>
        <v>60947527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0.0011</v>
      </c>
      <c r="D18" s="68">
        <v>68429758</v>
      </c>
      <c r="E18" s="68">
        <f>ROUND(SUM(F18-D18),0)</f>
        <v>-31466755</v>
      </c>
      <c r="F18" s="68">
        <v>36963003</v>
      </c>
      <c r="G18" s="68">
        <f>+D18</f>
        <v>68429758</v>
      </c>
      <c r="H18" s="68">
        <f>E18</f>
        <v>-31466755</v>
      </c>
      <c r="I18" s="68">
        <f>+F18</f>
        <v>36963003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0.00097</v>
      </c>
      <c r="D19" s="68">
        <v>10002019</v>
      </c>
      <c r="E19" s="68">
        <f>ROUND(SUM(F19-D19),0)</f>
        <v>797</v>
      </c>
      <c r="F19" s="68">
        <v>10002815.6</v>
      </c>
      <c r="G19" s="68">
        <f>+D19</f>
        <v>10002019</v>
      </c>
      <c r="H19" s="68">
        <f>E19</f>
        <v>797</v>
      </c>
      <c r="I19" s="68">
        <f>+F19</f>
        <v>10002815.6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75" t="s">
        <v>55</v>
      </c>
      <c r="B20" s="29"/>
      <c r="C20" s="69">
        <v>0.0124</v>
      </c>
      <c r="D20" s="68">
        <v>0</v>
      </c>
      <c r="E20" s="68">
        <f>ROUND(SUM(F20-D20),0)</f>
        <v>7483986</v>
      </c>
      <c r="F20" s="68">
        <v>7483986</v>
      </c>
      <c r="G20" s="68">
        <v>0</v>
      </c>
      <c r="H20" s="68">
        <f>+I20-G20</f>
        <v>7546743</v>
      </c>
      <c r="I20" s="68">
        <v>7546743</v>
      </c>
      <c r="J20" s="68">
        <v>10604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 t="s">
        <v>17</v>
      </c>
      <c r="B21" s="33"/>
      <c r="C21" s="70"/>
      <c r="D21" s="34">
        <f>SUM(D17:D20)</f>
        <v>139073904</v>
      </c>
      <c r="E21" s="34">
        <f>ROUND(SUM(E17:E20),0)</f>
        <v>-23676572</v>
      </c>
      <c r="F21" s="34">
        <f>SUM(F17:F20)</f>
        <v>115397331.6</v>
      </c>
      <c r="G21" s="34">
        <f>SUM(G17:G20)</f>
        <v>139073904</v>
      </c>
      <c r="H21" s="34">
        <f>SUM(H17:H20)</f>
        <v>-23613815</v>
      </c>
      <c r="I21" s="34">
        <f>SUM(I17:I20)</f>
        <v>115460088.6</v>
      </c>
      <c r="J21" s="34">
        <f>SUM(J17:J20)</f>
        <v>10604</v>
      </c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32"/>
      <c r="B22" s="33"/>
      <c r="C22" s="70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51</v>
      </c>
      <c r="B23" s="29"/>
      <c r="C23" s="71"/>
      <c r="D23" s="35"/>
      <c r="E23" s="35"/>
      <c r="F23" s="35"/>
      <c r="G23" s="35"/>
      <c r="H23" s="35"/>
      <c r="I23" s="35"/>
      <c r="J23" s="35"/>
    </row>
    <row r="24" spans="1:10" s="4" customFormat="1" ht="12.75">
      <c r="A24" s="75" t="s">
        <v>52</v>
      </c>
      <c r="B24" s="76">
        <v>41030</v>
      </c>
      <c r="C24" s="77">
        <v>0.0024</v>
      </c>
      <c r="D24" s="68">
        <v>10000000</v>
      </c>
      <c r="E24" s="68">
        <f>ROUND(SUM(F24-D24),0)</f>
        <v>0</v>
      </c>
      <c r="F24" s="68">
        <v>10000000</v>
      </c>
      <c r="G24" s="68">
        <v>10000000</v>
      </c>
      <c r="H24" s="68">
        <f>ROUND(SUM(I24-G24),0)</f>
        <v>0</v>
      </c>
      <c r="I24" s="68">
        <f>+F24</f>
        <v>10000000</v>
      </c>
      <c r="J24" s="68">
        <v>6230</v>
      </c>
    </row>
    <row r="25" spans="1:10" s="4" customFormat="1" ht="12.75">
      <c r="A25" s="75"/>
      <c r="B25" s="29"/>
      <c r="C25" s="71"/>
      <c r="D25" s="34">
        <f>+D24</f>
        <v>10000000</v>
      </c>
      <c r="E25" s="34">
        <f aca="true" t="shared" si="0" ref="E25:J25">+E24</f>
        <v>0</v>
      </c>
      <c r="F25" s="34">
        <f t="shared" si="0"/>
        <v>10000000</v>
      </c>
      <c r="G25" s="34">
        <f t="shared" si="0"/>
        <v>10000000</v>
      </c>
      <c r="H25" s="34">
        <f t="shared" si="0"/>
        <v>0</v>
      </c>
      <c r="I25" s="34">
        <f t="shared" si="0"/>
        <v>10000000</v>
      </c>
      <c r="J25" s="34">
        <f t="shared" si="0"/>
        <v>6230</v>
      </c>
    </row>
    <row r="26" spans="1:17" s="9" customFormat="1" ht="12.75">
      <c r="A26" s="61"/>
      <c r="B26" s="62"/>
      <c r="C26" s="70"/>
      <c r="D26" s="35"/>
      <c r="E26" s="35"/>
      <c r="F26" s="35"/>
      <c r="G26" s="35"/>
      <c r="H26" s="35"/>
      <c r="I26" s="35"/>
      <c r="J26" s="35"/>
      <c r="K26" s="3"/>
      <c r="L26" s="3"/>
      <c r="M26" s="3"/>
      <c r="N26" s="3"/>
      <c r="O26" s="3"/>
      <c r="P26" s="3"/>
      <c r="Q26" s="3"/>
    </row>
    <row r="27" spans="1:10" s="3" customFormat="1" ht="12.75">
      <c r="A27" s="15" t="s">
        <v>18</v>
      </c>
      <c r="B27" s="38"/>
      <c r="C27" s="39"/>
      <c r="D27" s="40"/>
      <c r="E27" s="40"/>
      <c r="F27" s="40"/>
      <c r="G27" s="40" t="s">
        <v>19</v>
      </c>
      <c r="H27" s="40" t="s">
        <v>19</v>
      </c>
      <c r="I27" s="40" t="s">
        <v>19</v>
      </c>
      <c r="J27" s="40"/>
    </row>
    <row r="28" spans="1:10" s="3" customFormat="1" ht="12.75">
      <c r="A28" s="17" t="s">
        <v>42</v>
      </c>
      <c r="B28" s="36">
        <v>41166</v>
      </c>
      <c r="C28" s="37">
        <v>0.01397</v>
      </c>
      <c r="D28" s="68">
        <v>10026941</v>
      </c>
      <c r="E28" s="68">
        <f aca="true" t="shared" si="1" ref="E28:E40">ROUND(SUM(F28-D28),0)</f>
        <v>-4839</v>
      </c>
      <c r="F28" s="68">
        <v>10022102</v>
      </c>
      <c r="G28" s="68">
        <v>10082900</v>
      </c>
      <c r="H28" s="68">
        <f aca="true" t="shared" si="2" ref="H28:H40">ROUND(SUM(I28-G28),0)</f>
        <v>-14600</v>
      </c>
      <c r="I28" s="68">
        <v>10068300</v>
      </c>
      <c r="J28" s="68">
        <v>25785</v>
      </c>
    </row>
    <row r="29" spans="1:10" s="3" customFormat="1" ht="12.75">
      <c r="A29" s="17" t="s">
        <v>42</v>
      </c>
      <c r="B29" s="36">
        <v>41439</v>
      </c>
      <c r="C29" s="37">
        <v>0.01657</v>
      </c>
      <c r="D29" s="68">
        <v>9996205</v>
      </c>
      <c r="E29" s="68">
        <f t="shared" si="1"/>
        <v>259</v>
      </c>
      <c r="F29" s="68">
        <v>9996464</v>
      </c>
      <c r="G29" s="68">
        <v>10160800</v>
      </c>
      <c r="H29" s="68">
        <f t="shared" si="2"/>
        <v>-9400</v>
      </c>
      <c r="I29" s="68">
        <v>10151400</v>
      </c>
      <c r="J29" s="68">
        <v>61528</v>
      </c>
    </row>
    <row r="30" spans="1:10" s="3" customFormat="1" ht="12.75">
      <c r="A30" s="67" t="s">
        <v>42</v>
      </c>
      <c r="B30" s="36">
        <v>41876</v>
      </c>
      <c r="C30" s="37">
        <v>0.0125</v>
      </c>
      <c r="D30" s="68">
        <v>10000000</v>
      </c>
      <c r="E30" s="68">
        <f t="shared" si="1"/>
        <v>0</v>
      </c>
      <c r="F30" s="68">
        <v>10000000</v>
      </c>
      <c r="G30" s="68">
        <v>10014700</v>
      </c>
      <c r="H30" s="68">
        <f t="shared" si="2"/>
        <v>-8100</v>
      </c>
      <c r="I30" s="68">
        <v>10006600</v>
      </c>
      <c r="J30" s="68">
        <v>22947</v>
      </c>
    </row>
    <row r="31" spans="1:10" s="3" customFormat="1" ht="12.75">
      <c r="A31" s="67" t="s">
        <v>41</v>
      </c>
      <c r="B31" s="36">
        <v>41946</v>
      </c>
      <c r="C31" s="37">
        <v>0.01</v>
      </c>
      <c r="D31" s="68">
        <v>10000000</v>
      </c>
      <c r="E31" s="68">
        <f t="shared" si="1"/>
        <v>0</v>
      </c>
      <c r="F31" s="68">
        <v>10000000</v>
      </c>
      <c r="G31" s="68">
        <v>10005800</v>
      </c>
      <c r="H31" s="68">
        <f t="shared" si="2"/>
        <v>-5400</v>
      </c>
      <c r="I31" s="68">
        <v>10000400</v>
      </c>
      <c r="J31" s="68">
        <v>49041</v>
      </c>
    </row>
    <row r="32" spans="1:10" s="3" customFormat="1" ht="12.75">
      <c r="A32" s="67" t="s">
        <v>43</v>
      </c>
      <c r="B32" s="36">
        <v>42123</v>
      </c>
      <c r="C32" s="37">
        <v>0.011</v>
      </c>
      <c r="D32" s="68">
        <v>7550000</v>
      </c>
      <c r="E32" s="68">
        <f t="shared" si="1"/>
        <v>0</v>
      </c>
      <c r="F32" s="68">
        <v>7550000</v>
      </c>
      <c r="G32" s="68">
        <v>7570385</v>
      </c>
      <c r="H32" s="68">
        <f t="shared" si="2"/>
        <v>2039</v>
      </c>
      <c r="I32" s="68">
        <v>7572424</v>
      </c>
      <c r="J32" s="68">
        <v>338</v>
      </c>
    </row>
    <row r="33" spans="1:10" s="3" customFormat="1" ht="12.75">
      <c r="A33" s="67" t="s">
        <v>41</v>
      </c>
      <c r="B33" s="36">
        <v>42152</v>
      </c>
      <c r="C33" s="37">
        <v>0.007</v>
      </c>
      <c r="D33" s="68">
        <v>10000000</v>
      </c>
      <c r="E33" s="68">
        <f t="shared" si="1"/>
        <v>0</v>
      </c>
      <c r="F33" s="68">
        <v>10000000</v>
      </c>
      <c r="G33" s="68">
        <v>10002900</v>
      </c>
      <c r="H33" s="68">
        <f t="shared" si="2"/>
        <v>3200</v>
      </c>
      <c r="I33" s="68">
        <v>10006100</v>
      </c>
      <c r="J33" s="68">
        <v>29561</v>
      </c>
    </row>
    <row r="34" spans="1:10" s="3" customFormat="1" ht="12.75">
      <c r="A34" s="67" t="s">
        <v>43</v>
      </c>
      <c r="B34" s="36">
        <v>42261</v>
      </c>
      <c r="C34" s="37">
        <v>0.0075</v>
      </c>
      <c r="D34" s="68">
        <v>9987666</v>
      </c>
      <c r="E34" s="68">
        <f t="shared" si="1"/>
        <v>293</v>
      </c>
      <c r="F34" s="68">
        <v>9987959</v>
      </c>
      <c r="G34" s="68">
        <v>9986000</v>
      </c>
      <c r="H34" s="68">
        <f t="shared" si="2"/>
        <v>29400</v>
      </c>
      <c r="I34" s="68">
        <v>10015400</v>
      </c>
      <c r="J34" s="68">
        <v>9631</v>
      </c>
    </row>
    <row r="35" spans="1:10" s="3" customFormat="1" ht="12.75">
      <c r="A35" s="67" t="s">
        <v>41</v>
      </c>
      <c r="B35" s="36">
        <v>42307</v>
      </c>
      <c r="C35" s="37">
        <v>0.00858</v>
      </c>
      <c r="D35" s="68">
        <v>18024185</v>
      </c>
      <c r="E35" s="68">
        <f t="shared" si="1"/>
        <v>-555</v>
      </c>
      <c r="F35" s="68">
        <v>18023630</v>
      </c>
      <c r="G35" s="68">
        <v>18050760</v>
      </c>
      <c r="H35" s="68">
        <f t="shared" si="2"/>
        <v>34020</v>
      </c>
      <c r="I35" s="68">
        <v>18084780</v>
      </c>
      <c r="J35" s="68">
        <v>0</v>
      </c>
    </row>
    <row r="36" spans="1:28" s="3" customFormat="1" ht="12.75">
      <c r="A36" s="67" t="s">
        <v>43</v>
      </c>
      <c r="B36" s="36">
        <v>42307</v>
      </c>
      <c r="C36" s="37">
        <v>0.0075</v>
      </c>
      <c r="D36" s="68">
        <v>0</v>
      </c>
      <c r="E36" s="68">
        <f t="shared" si="1"/>
        <v>10000000</v>
      </c>
      <c r="F36" s="68">
        <v>10000000</v>
      </c>
      <c r="G36" s="68">
        <v>0</v>
      </c>
      <c r="H36" s="68">
        <f t="shared" si="2"/>
        <v>10014800</v>
      </c>
      <c r="I36" s="68">
        <v>10014800</v>
      </c>
      <c r="J36" s="68"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67" t="s">
        <v>42</v>
      </c>
      <c r="B37" s="36">
        <v>42311</v>
      </c>
      <c r="C37" s="37">
        <v>0.00875</v>
      </c>
      <c r="D37" s="68">
        <v>10000000</v>
      </c>
      <c r="E37" s="68">
        <f t="shared" si="1"/>
        <v>0</v>
      </c>
      <c r="F37" s="68">
        <v>10000000</v>
      </c>
      <c r="G37" s="68">
        <v>9972700</v>
      </c>
      <c r="H37" s="68">
        <f t="shared" si="2"/>
        <v>76700</v>
      </c>
      <c r="I37" s="68">
        <v>10049400</v>
      </c>
      <c r="J37" s="68">
        <v>20799</v>
      </c>
    </row>
    <row r="38" spans="1:10" s="3" customFormat="1" ht="12.75">
      <c r="A38" s="67" t="s">
        <v>43</v>
      </c>
      <c r="B38" s="36">
        <v>42422</v>
      </c>
      <c r="C38" s="37">
        <v>0.0075</v>
      </c>
      <c r="D38" s="68">
        <v>9970780</v>
      </c>
      <c r="E38" s="68">
        <f t="shared" si="1"/>
        <v>616</v>
      </c>
      <c r="F38" s="68">
        <v>9971396</v>
      </c>
      <c r="G38" s="68">
        <v>9924200</v>
      </c>
      <c r="H38" s="68">
        <f t="shared" si="2"/>
        <v>69000</v>
      </c>
      <c r="I38" s="68">
        <v>9993200</v>
      </c>
      <c r="J38" s="68">
        <v>13934</v>
      </c>
    </row>
    <row r="39" spans="1:10" s="3" customFormat="1" ht="12.75">
      <c r="A39" s="67" t="s">
        <v>54</v>
      </c>
      <c r="B39" s="36">
        <v>42422</v>
      </c>
      <c r="C39" s="37">
        <v>0.0085</v>
      </c>
      <c r="D39" s="68">
        <v>10000000</v>
      </c>
      <c r="E39" s="68">
        <f t="shared" si="1"/>
        <v>0</v>
      </c>
      <c r="F39" s="68">
        <v>10000000</v>
      </c>
      <c r="G39" s="68">
        <v>9984900</v>
      </c>
      <c r="H39" s="68">
        <f t="shared" si="2"/>
        <v>54500</v>
      </c>
      <c r="I39" s="68">
        <v>10039400</v>
      </c>
      <c r="J39" s="68">
        <v>15792</v>
      </c>
    </row>
    <row r="40" spans="1:10" s="3" customFormat="1" ht="12.75">
      <c r="A40" s="67" t="s">
        <v>43</v>
      </c>
      <c r="B40" s="36">
        <v>42450</v>
      </c>
      <c r="C40" s="37">
        <v>0.0105</v>
      </c>
      <c r="D40" s="68">
        <v>10000000</v>
      </c>
      <c r="E40" s="68">
        <f t="shared" si="1"/>
        <v>0</v>
      </c>
      <c r="F40" s="68">
        <v>10000000</v>
      </c>
      <c r="G40" s="68">
        <v>9982900</v>
      </c>
      <c r="H40" s="68">
        <f t="shared" si="2"/>
        <v>39500</v>
      </c>
      <c r="I40" s="68">
        <v>10022400</v>
      </c>
      <c r="J40" s="68">
        <v>11475</v>
      </c>
    </row>
    <row r="41" spans="1:10" s="3" customFormat="1" ht="12.75">
      <c r="A41" s="17"/>
      <c r="B41" s="36"/>
      <c r="C41" s="37"/>
      <c r="D41" s="68"/>
      <c r="E41" s="68"/>
      <c r="F41" s="68"/>
      <c r="G41" s="68"/>
      <c r="H41" s="68"/>
      <c r="I41" s="68"/>
      <c r="J41" s="68"/>
    </row>
    <row r="42" spans="1:10" ht="12.75">
      <c r="A42" s="17" t="s">
        <v>20</v>
      </c>
      <c r="B42" s="41"/>
      <c r="C42" s="37"/>
      <c r="D42" s="72">
        <f aca="true" t="shared" si="3" ref="D42:I42">SUM(D28:D41)</f>
        <v>125555777</v>
      </c>
      <c r="E42" s="72">
        <f t="shared" si="3"/>
        <v>9995774</v>
      </c>
      <c r="F42" s="72">
        <f t="shared" si="3"/>
        <v>135551551</v>
      </c>
      <c r="G42" s="72">
        <f t="shared" si="3"/>
        <v>125738945</v>
      </c>
      <c r="H42" s="72">
        <f t="shared" si="3"/>
        <v>10285659</v>
      </c>
      <c r="I42" s="72">
        <f t="shared" si="3"/>
        <v>136024604</v>
      </c>
      <c r="J42" s="72">
        <f>ROUND(SUM(J28:J41),0)</f>
        <v>260831</v>
      </c>
    </row>
    <row r="43" spans="1:10" ht="12.75">
      <c r="A43" s="27"/>
      <c r="B43" s="42"/>
      <c r="C43" s="43"/>
      <c r="D43" s="35"/>
      <c r="E43" s="35"/>
      <c r="F43" s="35"/>
      <c r="G43" s="35"/>
      <c r="H43" s="35"/>
      <c r="I43" s="35"/>
      <c r="J43" s="35"/>
    </row>
    <row r="44" spans="1:10" ht="13.5" thickBot="1">
      <c r="A44" s="44" t="s">
        <v>21</v>
      </c>
      <c r="B44" s="29"/>
      <c r="C44" s="44"/>
      <c r="D44" s="45">
        <f aca="true" t="shared" si="4" ref="D44:J44">+D42+D25+D21</f>
        <v>274629681</v>
      </c>
      <c r="E44" s="45">
        <f t="shared" si="4"/>
        <v>-13680798</v>
      </c>
      <c r="F44" s="45">
        <f t="shared" si="4"/>
        <v>260948882.6</v>
      </c>
      <c r="G44" s="45">
        <f t="shared" si="4"/>
        <v>274812849</v>
      </c>
      <c r="H44" s="45">
        <f t="shared" si="4"/>
        <v>-13328156</v>
      </c>
      <c r="I44" s="45">
        <f t="shared" si="4"/>
        <v>261484692.6</v>
      </c>
      <c r="J44" s="45">
        <f t="shared" si="4"/>
        <v>277665</v>
      </c>
    </row>
    <row r="45" spans="1:10" ht="13.5" thickTop="1">
      <c r="A45" s="46"/>
      <c r="B45" s="16"/>
      <c r="C45" s="15"/>
      <c r="D45" s="35"/>
      <c r="E45" s="35"/>
      <c r="F45" s="35"/>
      <c r="G45" s="35"/>
      <c r="H45" s="35"/>
      <c r="I45" s="35"/>
      <c r="J45" s="35"/>
    </row>
    <row r="46" spans="1:10" ht="12.75">
      <c r="A46" s="15"/>
      <c r="B46" s="16"/>
      <c r="C46" s="15"/>
      <c r="D46" s="17"/>
      <c r="E46" s="17"/>
      <c r="F46" s="17"/>
      <c r="G46" s="18"/>
      <c r="H46" s="17"/>
      <c r="I46" s="17"/>
      <c r="J46" s="17"/>
    </row>
    <row r="47" spans="1:10" ht="12.75">
      <c r="A47" s="15" t="s">
        <v>22</v>
      </c>
      <c r="B47" s="16"/>
      <c r="C47" s="17"/>
      <c r="D47" s="17"/>
      <c r="E47" s="17"/>
      <c r="F47" s="17" t="s">
        <v>23</v>
      </c>
      <c r="G47" s="18"/>
      <c r="H47" s="17"/>
      <c r="I47" s="47"/>
      <c r="J47" s="47"/>
    </row>
    <row r="48" spans="1:10" ht="12.75">
      <c r="A48" s="15" t="s">
        <v>24</v>
      </c>
      <c r="B48" s="16"/>
      <c r="C48" s="48">
        <f>C51-C50-C49</f>
        <v>0.43999999999999995</v>
      </c>
      <c r="D48" s="49"/>
      <c r="E48" s="17"/>
      <c r="F48" s="17" t="s">
        <v>25</v>
      </c>
      <c r="G48" s="18"/>
      <c r="H48" s="50">
        <v>0.46</v>
      </c>
      <c r="I48" s="17"/>
      <c r="J48" s="17"/>
    </row>
    <row r="49" spans="1:10" ht="12.75">
      <c r="A49" s="15" t="s">
        <v>27</v>
      </c>
      <c r="B49" s="51"/>
      <c r="C49" s="50">
        <f>ROUND(I42/I44,2)</f>
        <v>0.52</v>
      </c>
      <c r="D49" s="49"/>
      <c r="E49" s="17"/>
      <c r="F49" s="17" t="s">
        <v>26</v>
      </c>
      <c r="G49" s="18"/>
      <c r="H49" s="50">
        <v>0.04</v>
      </c>
      <c r="I49" s="17"/>
      <c r="J49" s="17"/>
    </row>
    <row r="50" spans="1:10" ht="12.75">
      <c r="A50" s="78" t="s">
        <v>53</v>
      </c>
      <c r="B50" s="16"/>
      <c r="C50" s="50">
        <f>ROUND(I25/I44,2)</f>
        <v>0.04</v>
      </c>
      <c r="D50" s="49"/>
      <c r="E50" s="17"/>
      <c r="F50" s="17" t="s">
        <v>28</v>
      </c>
      <c r="G50" s="18"/>
      <c r="H50" s="50">
        <f>ROUND(T50,2)</f>
        <v>0</v>
      </c>
      <c r="I50" s="17"/>
      <c r="J50" s="17"/>
    </row>
    <row r="51" spans="1:10" ht="13.5" thickBot="1">
      <c r="A51" s="15"/>
      <c r="B51" s="16"/>
      <c r="C51" s="79">
        <v>1</v>
      </c>
      <c r="D51" s="49"/>
      <c r="E51" s="17"/>
      <c r="F51" s="17" t="s">
        <v>29</v>
      </c>
      <c r="G51" s="18"/>
      <c r="H51" s="52">
        <v>0.5</v>
      </c>
      <c r="I51" s="17"/>
      <c r="J51" s="17"/>
    </row>
    <row r="52" spans="1:10" ht="14.25" thickBot="1" thickTop="1">
      <c r="A52" s="15"/>
      <c r="B52" s="16"/>
      <c r="C52" s="15"/>
      <c r="D52" s="17"/>
      <c r="E52" s="17"/>
      <c r="F52" s="17"/>
      <c r="G52" s="18"/>
      <c r="H52" s="53">
        <v>1</v>
      </c>
      <c r="I52" s="17"/>
      <c r="J52" s="17"/>
    </row>
    <row r="53" spans="1:10" ht="13.5" thickTop="1">
      <c r="A53" s="15"/>
      <c r="B53" s="16"/>
      <c r="C53" s="17"/>
      <c r="D53" s="17"/>
      <c r="E53" s="17"/>
      <c r="F53" s="17"/>
      <c r="G53" s="18"/>
      <c r="H53" s="17"/>
      <c r="I53" s="17"/>
      <c r="J53" s="17"/>
    </row>
    <row r="54" spans="1:10" ht="12.75">
      <c r="A54" s="17" t="s">
        <v>30</v>
      </c>
      <c r="B54" s="16"/>
      <c r="C54" s="54" t="s">
        <v>31</v>
      </c>
      <c r="D54" s="17"/>
      <c r="E54" s="17"/>
      <c r="F54" s="17"/>
      <c r="G54" s="18"/>
      <c r="H54" s="54" t="s">
        <v>31</v>
      </c>
      <c r="I54" s="17"/>
      <c r="J54" s="17"/>
    </row>
    <row r="55" spans="1:10" ht="12.75">
      <c r="A55" s="17"/>
      <c r="B55" s="20"/>
      <c r="C55" s="17"/>
      <c r="D55" s="17"/>
      <c r="E55" s="17"/>
      <c r="F55" s="17"/>
      <c r="G55" s="18"/>
      <c r="H55" s="17"/>
      <c r="I55" s="17"/>
      <c r="J55" s="17"/>
    </row>
    <row r="56" spans="1:10" ht="12.75">
      <c r="A56" s="17" t="s">
        <v>32</v>
      </c>
      <c r="B56" s="20"/>
      <c r="C56" s="55">
        <v>0.0056</v>
      </c>
      <c r="D56" s="17"/>
      <c r="E56" s="17" t="s">
        <v>32</v>
      </c>
      <c r="F56" s="17"/>
      <c r="G56" s="18"/>
      <c r="H56" s="55">
        <f>ROUND(C56,4)</f>
        <v>0.0056</v>
      </c>
      <c r="I56" s="17"/>
      <c r="J56" s="17"/>
    </row>
    <row r="57" spans="1:10" ht="12.75">
      <c r="A57" s="17" t="s">
        <v>33</v>
      </c>
      <c r="B57" s="20"/>
      <c r="C57" s="56">
        <f>+'[1]T-Bill'!D701</f>
        <v>0.0008923076923076922</v>
      </c>
      <c r="D57" s="17"/>
      <c r="E57" s="17" t="s">
        <v>34</v>
      </c>
      <c r="F57" s="17"/>
      <c r="G57" s="18"/>
      <c r="H57" s="56">
        <f>+'[1]T-Bill'!G701</f>
        <v>0.0013853846153846154</v>
      </c>
      <c r="I57" s="17"/>
      <c r="J57" s="17"/>
    </row>
    <row r="58" spans="1:10" ht="12.75">
      <c r="A58" s="17"/>
      <c r="B58" s="20"/>
      <c r="C58" s="17"/>
      <c r="D58" s="17"/>
      <c r="E58" s="17"/>
      <c r="F58" s="17"/>
      <c r="G58" s="18"/>
      <c r="H58" s="17"/>
      <c r="I58" s="17"/>
      <c r="J58" s="17"/>
    </row>
    <row r="59" spans="1:10" ht="13.5" thickBot="1">
      <c r="A59" s="17" t="s">
        <v>35</v>
      </c>
      <c r="B59" s="20"/>
      <c r="C59" s="57">
        <f>C56-C57</f>
        <v>0.004707692307692308</v>
      </c>
      <c r="D59" s="17"/>
      <c r="E59" s="17" t="s">
        <v>35</v>
      </c>
      <c r="F59" s="17"/>
      <c r="G59" s="18" t="s">
        <v>19</v>
      </c>
      <c r="H59" s="57">
        <f>H56-H57</f>
        <v>0.004214615384615384</v>
      </c>
      <c r="I59" s="17"/>
      <c r="J59" s="17"/>
    </row>
    <row r="60" spans="1:10" ht="13.5" thickTop="1">
      <c r="A60" s="17"/>
      <c r="B60" s="20"/>
      <c r="C60" s="17"/>
      <c r="D60" s="17"/>
      <c r="E60" s="17"/>
      <c r="F60" s="17"/>
      <c r="G60" s="18"/>
      <c r="H60" s="17"/>
      <c r="I60" s="17"/>
      <c r="J60" s="17"/>
    </row>
    <row r="61" spans="1:10" ht="12.75">
      <c r="A61" s="15"/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36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 t="s">
        <v>37</v>
      </c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>
      <c r="A69" s="7"/>
      <c r="B69" s="8"/>
      <c r="C69" s="7"/>
      <c r="D69" s="58"/>
      <c r="E69" s="17"/>
      <c r="F69" s="60"/>
      <c r="G69" s="59"/>
      <c r="H69" s="60"/>
      <c r="I69" s="22"/>
      <c r="J69" s="17"/>
    </row>
    <row r="70" spans="1:10" ht="12.75">
      <c r="A70" s="63" t="s">
        <v>44</v>
      </c>
      <c r="B70" s="16"/>
      <c r="C70" s="15"/>
      <c r="D70" s="17"/>
      <c r="E70" s="17"/>
      <c r="F70" s="65"/>
      <c r="G70" s="16"/>
      <c r="H70" s="15"/>
      <c r="I70" s="17"/>
      <c r="J70" s="22"/>
    </row>
    <row r="71" spans="1:10" ht="12.75">
      <c r="A71" s="63" t="s">
        <v>45</v>
      </c>
      <c r="B71" s="16"/>
      <c r="C71" s="15"/>
      <c r="D71" s="17"/>
      <c r="E71" s="17"/>
      <c r="F71" s="65"/>
      <c r="G71" s="16"/>
      <c r="H71" s="15"/>
      <c r="I71" s="17"/>
      <c r="J71" s="17"/>
    </row>
    <row r="72" spans="1:10" ht="12.75">
      <c r="A72" s="15" t="s">
        <v>46</v>
      </c>
      <c r="B72" s="16"/>
      <c r="C72" s="15"/>
      <c r="D72" s="17"/>
      <c r="E72" s="17"/>
      <c r="F72" s="65"/>
      <c r="G72" s="16"/>
      <c r="H72" s="15"/>
      <c r="I72" s="17"/>
      <c r="J72" s="17"/>
    </row>
    <row r="73" spans="1:10" ht="12.75">
      <c r="A73" s="64" t="s">
        <v>47</v>
      </c>
      <c r="B73" s="51"/>
      <c r="C73" s="15"/>
      <c r="D73" s="17"/>
      <c r="E73" s="17"/>
      <c r="F73" s="66"/>
      <c r="G73" s="51"/>
      <c r="H73" s="15"/>
      <c r="I73" s="17"/>
      <c r="J73" s="17"/>
    </row>
    <row r="74" spans="1:10" ht="12.75">
      <c r="A74" s="15"/>
      <c r="B74" s="16"/>
      <c r="C74" s="15"/>
      <c r="D74" s="17"/>
      <c r="E74" s="17"/>
      <c r="F74" s="17"/>
      <c r="G74" s="18"/>
      <c r="H74" s="17"/>
      <c r="I74" s="17"/>
      <c r="J74" s="17"/>
    </row>
    <row r="75" spans="1:10" ht="12.75">
      <c r="A75" s="15" t="s">
        <v>38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1" ht="12.75">
      <c r="A76" s="15" t="s">
        <v>0</v>
      </c>
      <c r="B76" s="16"/>
      <c r="C76" s="15"/>
      <c r="D76" s="17"/>
      <c r="E76" s="17"/>
      <c r="F76" s="15"/>
      <c r="G76" s="18"/>
      <c r="H76" s="17"/>
      <c r="I76" s="17"/>
      <c r="J76" s="17"/>
      <c r="K76" s="9"/>
    </row>
    <row r="77" spans="1:11" ht="12.75">
      <c r="A77" s="15" t="s">
        <v>39</v>
      </c>
      <c r="B77" s="16"/>
      <c r="C77" s="15"/>
      <c r="D77" s="17"/>
      <c r="E77" s="17"/>
      <c r="F77" s="15"/>
      <c r="G77" s="18"/>
      <c r="H77" s="17"/>
      <c r="I77" s="17"/>
      <c r="J77" s="17"/>
      <c r="K77" s="9"/>
    </row>
    <row r="78" spans="1:11" ht="12.75">
      <c r="A78" s="15" t="s">
        <v>40</v>
      </c>
      <c r="B78" s="16"/>
      <c r="C78" s="15"/>
      <c r="D78" s="17"/>
      <c r="E78" s="17"/>
      <c r="F78" s="15"/>
      <c r="G78" s="18"/>
      <c r="H78" s="17"/>
      <c r="I78" s="17"/>
      <c r="J78" s="17"/>
      <c r="K78" s="9"/>
    </row>
    <row r="79" spans="1:11" ht="12.75">
      <c r="A79" s="15"/>
      <c r="B79" s="16"/>
      <c r="C79" s="15"/>
      <c r="D79" s="17"/>
      <c r="E79" s="17"/>
      <c r="F79" s="17"/>
      <c r="G79" s="18"/>
      <c r="H79" s="17"/>
      <c r="I79" s="17"/>
      <c r="J79" s="17"/>
      <c r="K79" s="9"/>
    </row>
    <row r="80" spans="1:11" ht="12.75">
      <c r="A80" s="22"/>
      <c r="B80" s="73"/>
      <c r="C80" s="22"/>
      <c r="D80" s="22"/>
      <c r="E80" s="22"/>
      <c r="F80" s="22"/>
      <c r="G80" s="74"/>
      <c r="H80" s="22"/>
      <c r="I80" s="22"/>
      <c r="J80" s="22"/>
      <c r="K80" s="9"/>
    </row>
    <row r="81" spans="1:11" ht="12.75">
      <c r="A81" s="22"/>
      <c r="B81" s="73"/>
      <c r="C81" s="22"/>
      <c r="D81" s="22"/>
      <c r="E81" s="22"/>
      <c r="F81" s="22"/>
      <c r="G81" s="74"/>
      <c r="H81" s="22"/>
      <c r="I81" s="22"/>
      <c r="J81" s="22"/>
      <c r="K81" s="9"/>
    </row>
    <row r="82" spans="1:11" ht="12.75">
      <c r="A82" s="22"/>
      <c r="B82" s="74"/>
      <c r="C82" s="22"/>
      <c r="D82" s="80"/>
      <c r="E82" s="22"/>
      <c r="F82" s="22"/>
      <c r="G82" s="81"/>
      <c r="H82" s="22"/>
      <c r="I82" s="22"/>
      <c r="J82" s="80"/>
      <c r="K82" s="9"/>
    </row>
    <row r="83" spans="1:11" ht="12.75">
      <c r="A83" s="22"/>
      <c r="B83" s="74"/>
      <c r="C83" s="89"/>
      <c r="D83" s="22"/>
      <c r="E83" s="90"/>
      <c r="F83" s="22"/>
      <c r="G83" s="74"/>
      <c r="H83" s="90"/>
      <c r="I83" s="22"/>
      <c r="J83" s="74"/>
      <c r="K83" s="9"/>
    </row>
    <row r="84" spans="1:11" ht="12.75">
      <c r="A84" s="22"/>
      <c r="B84" s="74"/>
      <c r="C84" s="22"/>
      <c r="D84" s="22"/>
      <c r="E84" s="32"/>
      <c r="F84" s="22"/>
      <c r="G84" s="74"/>
      <c r="H84" s="32"/>
      <c r="I84" s="22"/>
      <c r="J84" s="74"/>
      <c r="K84" s="9"/>
    </row>
    <row r="85" spans="1:11" ht="12.75">
      <c r="A85" s="22"/>
      <c r="B85" s="74"/>
      <c r="C85" s="22"/>
      <c r="D85" s="22"/>
      <c r="E85" s="82"/>
      <c r="F85" s="83"/>
      <c r="G85" s="74"/>
      <c r="H85" s="82"/>
      <c r="I85" s="83"/>
      <c r="J85" s="74"/>
      <c r="K85" s="9"/>
    </row>
    <row r="86" spans="1:11" ht="12.75">
      <c r="A86" s="22"/>
      <c r="B86" s="74"/>
      <c r="C86" s="22"/>
      <c r="D86" s="22"/>
      <c r="E86" s="84"/>
      <c r="F86" s="22"/>
      <c r="G86" s="74"/>
      <c r="H86" s="84"/>
      <c r="I86" s="22"/>
      <c r="J86" s="74"/>
      <c r="K86" s="9"/>
    </row>
    <row r="87" spans="1:11" ht="12.75">
      <c r="A87" s="22"/>
      <c r="B87" s="74"/>
      <c r="C87" s="22"/>
      <c r="D87" s="22"/>
      <c r="E87" s="22"/>
      <c r="F87" s="22"/>
      <c r="G87" s="74"/>
      <c r="H87" s="22"/>
      <c r="I87" s="22"/>
      <c r="J87" s="74"/>
      <c r="K87" s="9"/>
    </row>
    <row r="88" spans="1:11" ht="12.75">
      <c r="A88" s="22"/>
      <c r="B88" s="74"/>
      <c r="C88" s="22"/>
      <c r="D88" s="22"/>
      <c r="E88" s="74"/>
      <c r="F88" s="22"/>
      <c r="G88" s="74"/>
      <c r="H88" s="74"/>
      <c r="I88" s="22"/>
      <c r="J88" s="74"/>
      <c r="K88" s="9"/>
    </row>
    <row r="89" spans="1:11" ht="12.75">
      <c r="A89" s="22"/>
      <c r="B89" s="74"/>
      <c r="C89" s="22"/>
      <c r="D89" s="74"/>
      <c r="E89" s="74"/>
      <c r="F89" s="22"/>
      <c r="G89" s="74"/>
      <c r="H89" s="74"/>
      <c r="I89" s="22"/>
      <c r="J89" s="74"/>
      <c r="K89" s="9"/>
    </row>
    <row r="90" spans="1:11" ht="12.75">
      <c r="A90" s="22"/>
      <c r="B90" s="74"/>
      <c r="C90" s="22"/>
      <c r="D90" s="85"/>
      <c r="E90" s="85"/>
      <c r="F90" s="85"/>
      <c r="G90" s="74"/>
      <c r="H90" s="85"/>
      <c r="I90" s="85"/>
      <c r="J90" s="74"/>
      <c r="K90" s="9"/>
    </row>
    <row r="91" spans="1:11" ht="12.75">
      <c r="A91" s="22"/>
      <c r="B91" s="74"/>
      <c r="C91" s="22"/>
      <c r="D91" s="22"/>
      <c r="E91" s="86"/>
      <c r="F91" s="22"/>
      <c r="G91" s="74"/>
      <c r="H91" s="86"/>
      <c r="I91" s="22"/>
      <c r="J91" s="74"/>
      <c r="K91" s="9"/>
    </row>
    <row r="92" spans="1:11" ht="12.75">
      <c r="A92" s="22"/>
      <c r="B92" s="74"/>
      <c r="C92" s="22"/>
      <c r="D92" s="22"/>
      <c r="E92" s="22"/>
      <c r="F92" s="22"/>
      <c r="G92" s="74"/>
      <c r="H92" s="22"/>
      <c r="I92" s="22"/>
      <c r="J92" s="74"/>
      <c r="K92" s="9"/>
    </row>
    <row r="93" spans="1:11" ht="12.75">
      <c r="A93" s="22"/>
      <c r="B93" s="74"/>
      <c r="C93" s="22"/>
      <c r="D93" s="22"/>
      <c r="E93" s="22"/>
      <c r="F93" s="22"/>
      <c r="G93" s="74"/>
      <c r="H93" s="22"/>
      <c r="I93" s="22"/>
      <c r="J93" s="74"/>
      <c r="K93" s="9"/>
    </row>
    <row r="94" spans="1:11" ht="12.75">
      <c r="A94" s="91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91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22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91"/>
      <c r="B122" s="74"/>
      <c r="C122" s="22"/>
      <c r="D122" s="87"/>
      <c r="E122" s="88"/>
      <c r="F122" s="22"/>
      <c r="G122" s="87"/>
      <c r="H122" s="88"/>
      <c r="I122" s="22"/>
      <c r="J122" s="87"/>
      <c r="K122" s="9"/>
    </row>
    <row r="123" spans="1:11" ht="12.75">
      <c r="A123" s="91"/>
      <c r="B123" s="74"/>
      <c r="C123" s="22"/>
      <c r="D123" s="87"/>
      <c r="E123" s="88"/>
      <c r="F123" s="22"/>
      <c r="G123" s="87"/>
      <c r="H123" s="88"/>
      <c r="I123" s="22"/>
      <c r="J123" s="87"/>
      <c r="K123" s="9"/>
    </row>
    <row r="124" spans="1:11" ht="12.75">
      <c r="A124" s="91"/>
      <c r="B124" s="74"/>
      <c r="C124" s="22"/>
      <c r="D124" s="87"/>
      <c r="E124" s="88"/>
      <c r="F124" s="22"/>
      <c r="G124" s="87"/>
      <c r="H124" s="88"/>
      <c r="I124" s="22"/>
      <c r="J124" s="87"/>
      <c r="K124" s="9"/>
    </row>
    <row r="125" spans="1:11" ht="12.75">
      <c r="A125" s="91"/>
      <c r="B125" s="74"/>
      <c r="C125" s="22"/>
      <c r="D125" s="87"/>
      <c r="E125" s="88"/>
      <c r="F125" s="22"/>
      <c r="G125" s="87"/>
      <c r="H125" s="88"/>
      <c r="I125" s="22"/>
      <c r="J125" s="87"/>
      <c r="K125" s="9"/>
    </row>
    <row r="126" spans="1:11" ht="12.75">
      <c r="A126" s="22"/>
      <c r="B126" s="74"/>
      <c r="C126" s="22"/>
      <c r="D126" s="22"/>
      <c r="E126" s="32"/>
      <c r="F126" s="32"/>
      <c r="G126" s="32"/>
      <c r="H126" s="32"/>
      <c r="I126" s="22"/>
      <c r="J126" s="32"/>
      <c r="K126" s="9"/>
    </row>
    <row r="127" spans="1:11" ht="12.75">
      <c r="A127" s="22"/>
      <c r="B127" s="74"/>
      <c r="C127" s="22"/>
      <c r="D127" s="22"/>
      <c r="E127" s="22"/>
      <c r="F127" s="22"/>
      <c r="G127" s="74"/>
      <c r="H127" s="22"/>
      <c r="I127" s="22"/>
      <c r="J127" s="74"/>
      <c r="K127" s="9"/>
    </row>
    <row r="128" spans="1:11" ht="12.75">
      <c r="A128" s="22"/>
      <c r="B128" s="73"/>
      <c r="C128" s="22"/>
      <c r="D128" s="22"/>
      <c r="E128" s="22"/>
      <c r="F128" s="22"/>
      <c r="G128" s="74"/>
      <c r="H128" s="22"/>
      <c r="I128" s="22"/>
      <c r="J128" s="74"/>
      <c r="K128" s="9"/>
    </row>
    <row r="129" spans="1:11" ht="12.75">
      <c r="A129" s="22"/>
      <c r="B129" s="73"/>
      <c r="C129" s="22"/>
      <c r="D129" s="22"/>
      <c r="E129" s="22"/>
      <c r="F129" s="22"/>
      <c r="G129" s="74"/>
      <c r="H129" s="22"/>
      <c r="I129" s="22"/>
      <c r="J129" s="74"/>
      <c r="K129" s="9"/>
    </row>
    <row r="130" spans="1:11" ht="12.75">
      <c r="A130" s="22"/>
      <c r="B130" s="73"/>
      <c r="C130" s="22"/>
      <c r="D130" s="22"/>
      <c r="E130" s="22"/>
      <c r="F130" s="22"/>
      <c r="G130" s="74"/>
      <c r="H130" s="22"/>
      <c r="I130" s="22"/>
      <c r="J130" s="74"/>
      <c r="K130" s="9"/>
    </row>
    <row r="131" spans="1:10" ht="12.75">
      <c r="A131" s="15"/>
      <c r="B131" s="16"/>
      <c r="C131" s="15"/>
      <c r="D131" s="17"/>
      <c r="E131" s="17"/>
      <c r="F131" s="17"/>
      <c r="G131" s="18"/>
      <c r="H131" s="17"/>
      <c r="I131" s="17"/>
      <c r="J131" s="18"/>
    </row>
    <row r="132" spans="1:10" ht="12.75">
      <c r="A132" s="15"/>
      <c r="B132" s="16"/>
      <c r="C132" s="15"/>
      <c r="D132" s="17"/>
      <c r="E132" s="17"/>
      <c r="F132" s="17"/>
      <c r="G132" s="18"/>
      <c r="H132" s="17"/>
      <c r="I132" s="17"/>
      <c r="J132" s="18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</row>
    <row r="140" spans="1:10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</row>
    <row r="141" spans="1:10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</row>
    <row r="142" spans="1:10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</sheetData>
  <sheetProtection/>
  <mergeCells count="3">
    <mergeCell ref="A5:J5"/>
    <mergeCell ref="A6:J6"/>
    <mergeCell ref="A7:J7"/>
  </mergeCells>
  <hyperlinks>
    <hyperlink ref="A73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7:H59 D56:H5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zoomScale="80" zoomScaleNormal="80" zoomScalePageLayoutView="0" workbookViewId="0" topLeftCell="A1">
      <selection activeCell="R79" sqref="R79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40999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40968</v>
      </c>
      <c r="E14" s="5" t="s">
        <v>8</v>
      </c>
      <c r="F14" s="5">
        <f>A7</f>
        <v>40999</v>
      </c>
      <c r="G14" s="5">
        <f>D14</f>
        <v>40968</v>
      </c>
      <c r="H14" s="5" t="s">
        <v>8</v>
      </c>
      <c r="I14" s="5">
        <f>F14</f>
        <v>40999</v>
      </c>
      <c r="J14" s="5">
        <f>+I14</f>
        <v>40999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0.00115</v>
      </c>
      <c r="D17" s="68">
        <v>79135463</v>
      </c>
      <c r="E17" s="68">
        <f>ROUND(SUM(F17-D17),0)</f>
        <v>-18493336</v>
      </c>
      <c r="F17" s="68">
        <v>60642127</v>
      </c>
      <c r="G17" s="68">
        <v>79135463</v>
      </c>
      <c r="H17" s="68">
        <f>E17</f>
        <v>-18493336</v>
      </c>
      <c r="I17" s="68">
        <f>+F17</f>
        <v>60642127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0.00115</v>
      </c>
      <c r="D18" s="68">
        <v>67673573</v>
      </c>
      <c r="E18" s="68">
        <f>ROUND(SUM(F18-D18),0)</f>
        <v>756185</v>
      </c>
      <c r="F18" s="68">
        <v>68429758</v>
      </c>
      <c r="G18" s="68">
        <v>67673573</v>
      </c>
      <c r="H18" s="68">
        <f>E18</f>
        <v>756185</v>
      </c>
      <c r="I18" s="68">
        <f>+F18</f>
        <v>68429758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0.00097</v>
      </c>
      <c r="D19" s="68">
        <v>10001192</v>
      </c>
      <c r="E19" s="68">
        <f>ROUND(SUM(F19-D19),0)</f>
        <v>827</v>
      </c>
      <c r="F19" s="68">
        <v>10002019</v>
      </c>
      <c r="G19" s="68">
        <v>10001192</v>
      </c>
      <c r="H19" s="68">
        <f>E19</f>
        <v>827</v>
      </c>
      <c r="I19" s="68">
        <f>+F19</f>
        <v>10002019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32" t="s">
        <v>17</v>
      </c>
      <c r="B20" s="33"/>
      <c r="C20" s="70"/>
      <c r="D20" s="34">
        <f>SUM(D17:D19)</f>
        <v>156810228</v>
      </c>
      <c r="E20" s="34">
        <f>ROUND(SUM(E17:E19),0)</f>
        <v>-17736324</v>
      </c>
      <c r="F20" s="34">
        <f>SUM(F17:F19)</f>
        <v>139073904</v>
      </c>
      <c r="G20" s="34">
        <f>SUM(G17:G19)</f>
        <v>156810228</v>
      </c>
      <c r="H20" s="34">
        <f>SUM(H17:H19)</f>
        <v>-17736324</v>
      </c>
      <c r="I20" s="34">
        <f>SUM(I17:I19)</f>
        <v>139073904</v>
      </c>
      <c r="J20" s="34">
        <f>SUM(J17:J19)</f>
        <v>0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/>
      <c r="B21" s="33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75" t="s">
        <v>51</v>
      </c>
      <c r="B22" s="29"/>
      <c r="C22" s="71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52</v>
      </c>
      <c r="B23" s="76">
        <v>41030</v>
      </c>
      <c r="C23" s="77">
        <v>0.0024</v>
      </c>
      <c r="D23" s="68">
        <v>10000000</v>
      </c>
      <c r="E23" s="68">
        <f>ROUND(SUM(F23-D23),0)</f>
        <v>0</v>
      </c>
      <c r="F23" s="68">
        <v>10000000</v>
      </c>
      <c r="G23" s="68">
        <v>10000000</v>
      </c>
      <c r="H23" s="68">
        <f>ROUND(SUM(I23-G23),0)</f>
        <v>0</v>
      </c>
      <c r="I23" s="68">
        <f>+F23</f>
        <v>10000000</v>
      </c>
      <c r="J23" s="68">
        <v>4262</v>
      </c>
    </row>
    <row r="24" spans="1:10" s="4" customFormat="1" ht="12.75">
      <c r="A24" s="75"/>
      <c r="B24" s="29"/>
      <c r="C24" s="71"/>
      <c r="D24" s="34">
        <f>+D23</f>
        <v>10000000</v>
      </c>
      <c r="E24" s="34">
        <f aca="true" t="shared" si="0" ref="E24:J24">+E23</f>
        <v>0</v>
      </c>
      <c r="F24" s="34">
        <f t="shared" si="0"/>
        <v>10000000</v>
      </c>
      <c r="G24" s="34">
        <f t="shared" si="0"/>
        <v>10000000</v>
      </c>
      <c r="H24" s="34">
        <f t="shared" si="0"/>
        <v>0</v>
      </c>
      <c r="I24" s="34">
        <f t="shared" si="0"/>
        <v>10000000</v>
      </c>
      <c r="J24" s="34">
        <f t="shared" si="0"/>
        <v>4262</v>
      </c>
    </row>
    <row r="25" spans="1:10" s="4" customFormat="1" ht="12.75">
      <c r="A25" s="61"/>
      <c r="B25" s="62"/>
      <c r="C25" s="70"/>
      <c r="D25" s="35"/>
      <c r="E25" s="35"/>
      <c r="F25" s="35"/>
      <c r="G25" s="35"/>
      <c r="H25" s="35"/>
      <c r="I25" s="35"/>
      <c r="J25" s="35"/>
    </row>
    <row r="26" spans="1:17" s="9" customFormat="1" ht="12.75">
      <c r="A26" s="15" t="s">
        <v>18</v>
      </c>
      <c r="B26" s="38"/>
      <c r="C26" s="39"/>
      <c r="D26" s="40"/>
      <c r="E26" s="40"/>
      <c r="F26" s="40"/>
      <c r="G26" s="40" t="s">
        <v>19</v>
      </c>
      <c r="H26" s="40" t="s">
        <v>19</v>
      </c>
      <c r="I26" s="40" t="s">
        <v>19</v>
      </c>
      <c r="J26" s="40"/>
      <c r="K26" s="3"/>
      <c r="L26" s="3"/>
      <c r="M26" s="3"/>
      <c r="N26" s="3"/>
      <c r="O26" s="3"/>
      <c r="P26" s="3"/>
      <c r="Q26" s="3"/>
    </row>
    <row r="27" spans="1:10" s="3" customFormat="1" ht="12.75">
      <c r="A27" s="17" t="s">
        <v>42</v>
      </c>
      <c r="B27" s="36">
        <v>41166</v>
      </c>
      <c r="C27" s="37">
        <v>0.01397</v>
      </c>
      <c r="D27" s="68">
        <v>10032104</v>
      </c>
      <c r="E27" s="68">
        <f aca="true" t="shared" si="1" ref="E27:E39">ROUND(SUM(F27-D27),0)</f>
        <v>-5163</v>
      </c>
      <c r="F27" s="68">
        <v>10026941</v>
      </c>
      <c r="G27" s="68">
        <v>10098500</v>
      </c>
      <c r="H27" s="68">
        <f aca="true" t="shared" si="2" ref="H27:H39">ROUND(SUM(I27-G27),0)</f>
        <v>-15600</v>
      </c>
      <c r="I27" s="68">
        <v>10082900</v>
      </c>
      <c r="J27" s="68">
        <v>9346</v>
      </c>
    </row>
    <row r="28" spans="1:10" s="3" customFormat="1" ht="12.75">
      <c r="A28" s="17" t="s">
        <v>42</v>
      </c>
      <c r="B28" s="36">
        <v>41439</v>
      </c>
      <c r="C28" s="37">
        <v>0.01657</v>
      </c>
      <c r="D28" s="68">
        <v>9995938</v>
      </c>
      <c r="E28" s="68">
        <f t="shared" si="1"/>
        <v>267</v>
      </c>
      <c r="F28" s="68">
        <v>9996205</v>
      </c>
      <c r="G28" s="68">
        <v>10171500</v>
      </c>
      <c r="H28" s="68">
        <f t="shared" si="2"/>
        <v>-10700</v>
      </c>
      <c r="I28" s="68">
        <v>10160800</v>
      </c>
      <c r="J28" s="68">
        <v>48172</v>
      </c>
    </row>
    <row r="29" spans="1:10" s="3" customFormat="1" ht="12.75">
      <c r="A29" s="67" t="s">
        <v>48</v>
      </c>
      <c r="B29" s="36">
        <v>41820</v>
      </c>
      <c r="C29" s="37">
        <v>0.008</v>
      </c>
      <c r="D29" s="68">
        <v>10000000</v>
      </c>
      <c r="E29" s="68">
        <f t="shared" si="1"/>
        <v>-10000000</v>
      </c>
      <c r="F29" s="68">
        <v>0</v>
      </c>
      <c r="G29" s="68">
        <v>10003200</v>
      </c>
      <c r="H29" s="68">
        <f t="shared" si="2"/>
        <v>-10003200</v>
      </c>
      <c r="I29" s="68">
        <v>0</v>
      </c>
      <c r="J29" s="68">
        <v>0</v>
      </c>
    </row>
    <row r="30" spans="1:10" s="3" customFormat="1" ht="12.75">
      <c r="A30" s="67" t="s">
        <v>42</v>
      </c>
      <c r="B30" s="36">
        <v>41876</v>
      </c>
      <c r="C30" s="37">
        <v>0.0125</v>
      </c>
      <c r="D30" s="68">
        <v>10000000</v>
      </c>
      <c r="E30" s="68">
        <f t="shared" si="1"/>
        <v>0</v>
      </c>
      <c r="F30" s="68">
        <v>10000000</v>
      </c>
      <c r="G30" s="68">
        <v>10022600</v>
      </c>
      <c r="H30" s="68">
        <f t="shared" si="2"/>
        <v>-7900</v>
      </c>
      <c r="I30" s="68">
        <v>10014700</v>
      </c>
      <c r="J30" s="68">
        <v>12701</v>
      </c>
    </row>
    <row r="31" spans="1:10" s="3" customFormat="1" ht="12.75">
      <c r="A31" s="67" t="s">
        <v>41</v>
      </c>
      <c r="B31" s="36">
        <v>41946</v>
      </c>
      <c r="C31" s="37">
        <v>0.01</v>
      </c>
      <c r="D31" s="68">
        <v>10000000</v>
      </c>
      <c r="E31" s="68">
        <f t="shared" si="1"/>
        <v>0</v>
      </c>
      <c r="F31" s="68">
        <v>10000000</v>
      </c>
      <c r="G31" s="68">
        <v>10010600</v>
      </c>
      <c r="H31" s="68">
        <f t="shared" si="2"/>
        <v>-4800</v>
      </c>
      <c r="I31" s="68">
        <v>10005800</v>
      </c>
      <c r="J31" s="68">
        <v>40822</v>
      </c>
    </row>
    <row r="32" spans="1:10" s="3" customFormat="1" ht="12.75">
      <c r="A32" s="67" t="s">
        <v>43</v>
      </c>
      <c r="B32" s="36">
        <v>42123</v>
      </c>
      <c r="C32" s="37">
        <v>0.011</v>
      </c>
      <c r="D32" s="68">
        <v>7550000</v>
      </c>
      <c r="E32" s="68">
        <f t="shared" si="1"/>
        <v>0</v>
      </c>
      <c r="F32" s="68">
        <v>7550000</v>
      </c>
      <c r="G32" s="68">
        <v>7567894</v>
      </c>
      <c r="H32" s="68">
        <f t="shared" si="2"/>
        <v>2491</v>
      </c>
      <c r="I32" s="68">
        <v>7570385</v>
      </c>
      <c r="J32" s="68">
        <v>35037</v>
      </c>
    </row>
    <row r="33" spans="1:10" s="3" customFormat="1" ht="12.75">
      <c r="A33" s="67" t="s">
        <v>41</v>
      </c>
      <c r="B33" s="36">
        <v>42152</v>
      </c>
      <c r="C33" s="37">
        <v>0.007</v>
      </c>
      <c r="D33" s="68">
        <v>10000000</v>
      </c>
      <c r="E33" s="68">
        <f t="shared" si="1"/>
        <v>0</v>
      </c>
      <c r="F33" s="68">
        <v>10000000</v>
      </c>
      <c r="G33" s="68">
        <v>10005200</v>
      </c>
      <c r="H33" s="68">
        <f t="shared" si="2"/>
        <v>-2300</v>
      </c>
      <c r="I33" s="68">
        <v>10002900</v>
      </c>
      <c r="J33" s="68">
        <v>23807</v>
      </c>
    </row>
    <row r="34" spans="1:10" s="3" customFormat="1" ht="12.75">
      <c r="A34" s="67" t="s">
        <v>43</v>
      </c>
      <c r="B34" s="36">
        <v>42261</v>
      </c>
      <c r="C34" s="37">
        <v>0.0075</v>
      </c>
      <c r="D34" s="68">
        <v>0</v>
      </c>
      <c r="E34" s="68">
        <f t="shared" si="1"/>
        <v>9987666</v>
      </c>
      <c r="F34" s="68">
        <v>9987666</v>
      </c>
      <c r="G34" s="68">
        <v>0</v>
      </c>
      <c r="H34" s="68">
        <f t="shared" si="2"/>
        <v>9986000</v>
      </c>
      <c r="I34" s="68">
        <v>9986000</v>
      </c>
      <c r="J34" s="68">
        <v>3484</v>
      </c>
    </row>
    <row r="35" spans="1:10" s="3" customFormat="1" ht="12.75">
      <c r="A35" s="67" t="s">
        <v>41</v>
      </c>
      <c r="B35" s="36">
        <v>42307</v>
      </c>
      <c r="C35" s="37">
        <v>0.00858</v>
      </c>
      <c r="D35" s="68">
        <v>18024758</v>
      </c>
      <c r="E35" s="68">
        <f t="shared" si="1"/>
        <v>-573</v>
      </c>
      <c r="F35" s="68">
        <v>18024185</v>
      </c>
      <c r="G35" s="68">
        <v>18040500</v>
      </c>
      <c r="H35" s="68">
        <f t="shared" si="2"/>
        <v>10260</v>
      </c>
      <c r="I35" s="68">
        <v>18050760</v>
      </c>
      <c r="J35" s="68">
        <v>30000</v>
      </c>
    </row>
    <row r="36" spans="1:28" s="3" customFormat="1" ht="12.75">
      <c r="A36" s="67" t="s">
        <v>42</v>
      </c>
      <c r="B36" s="36">
        <v>42311</v>
      </c>
      <c r="C36" s="37">
        <v>0.00875</v>
      </c>
      <c r="D36" s="68">
        <v>10000000</v>
      </c>
      <c r="E36" s="68">
        <f t="shared" si="1"/>
        <v>0</v>
      </c>
      <c r="F36" s="68">
        <v>10000000</v>
      </c>
      <c r="G36" s="68">
        <v>9963900</v>
      </c>
      <c r="H36" s="68">
        <f t="shared" si="2"/>
        <v>8800</v>
      </c>
      <c r="I36" s="68">
        <v>9972700</v>
      </c>
      <c r="J36" s="68">
        <v>13627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67" t="s">
        <v>43</v>
      </c>
      <c r="B37" s="36">
        <v>42422</v>
      </c>
      <c r="C37" s="37">
        <v>0.0075</v>
      </c>
      <c r="D37" s="68">
        <v>9970144</v>
      </c>
      <c r="E37" s="68">
        <f t="shared" si="1"/>
        <v>636</v>
      </c>
      <c r="F37" s="68">
        <v>9970780</v>
      </c>
      <c r="G37" s="68">
        <v>9951100</v>
      </c>
      <c r="H37" s="68">
        <f t="shared" si="2"/>
        <v>-26900</v>
      </c>
      <c r="I37" s="68">
        <v>9924200</v>
      </c>
      <c r="J37" s="68">
        <v>7787</v>
      </c>
    </row>
    <row r="38" spans="1:10" s="3" customFormat="1" ht="12.75">
      <c r="A38" s="67" t="s">
        <v>54</v>
      </c>
      <c r="B38" s="36">
        <v>42422</v>
      </c>
      <c r="C38" s="37">
        <v>0.0085</v>
      </c>
      <c r="D38" s="68">
        <v>10000000</v>
      </c>
      <c r="E38" s="68">
        <f t="shared" si="1"/>
        <v>0</v>
      </c>
      <c r="F38" s="68">
        <v>10000000</v>
      </c>
      <c r="G38" s="68">
        <v>9952400</v>
      </c>
      <c r="H38" s="68">
        <f t="shared" si="2"/>
        <v>32500</v>
      </c>
      <c r="I38" s="68">
        <v>9984900</v>
      </c>
      <c r="J38" s="68">
        <v>8825</v>
      </c>
    </row>
    <row r="39" spans="1:10" s="3" customFormat="1" ht="12.75">
      <c r="A39" s="67" t="s">
        <v>43</v>
      </c>
      <c r="B39" s="36">
        <v>42450</v>
      </c>
      <c r="C39" s="37">
        <v>0.0105</v>
      </c>
      <c r="D39" s="68">
        <v>0</v>
      </c>
      <c r="E39" s="68">
        <f t="shared" si="1"/>
        <v>10000000</v>
      </c>
      <c r="F39" s="68">
        <v>10000000</v>
      </c>
      <c r="G39" s="68">
        <v>0</v>
      </c>
      <c r="H39" s="68">
        <f t="shared" si="2"/>
        <v>9982900</v>
      </c>
      <c r="I39" s="68">
        <v>9982900</v>
      </c>
      <c r="J39" s="68">
        <v>2869</v>
      </c>
    </row>
    <row r="40" spans="1:10" s="3" customFormat="1" ht="12.75">
      <c r="A40" s="17"/>
      <c r="B40" s="36"/>
      <c r="C40" s="37"/>
      <c r="D40" s="68"/>
      <c r="E40" s="68"/>
      <c r="F40" s="68"/>
      <c r="G40" s="68"/>
      <c r="H40" s="68"/>
      <c r="I40" s="68"/>
      <c r="J40" s="68"/>
    </row>
    <row r="41" spans="1:10" s="3" customFormat="1" ht="12.75">
      <c r="A41" s="17" t="s">
        <v>20</v>
      </c>
      <c r="B41" s="41"/>
      <c r="C41" s="37"/>
      <c r="D41" s="72">
        <f aca="true" t="shared" si="3" ref="D41:I41">SUM(D27:D40)</f>
        <v>115572944</v>
      </c>
      <c r="E41" s="72">
        <f t="shared" si="3"/>
        <v>9982833</v>
      </c>
      <c r="F41" s="72">
        <f t="shared" si="3"/>
        <v>125555777</v>
      </c>
      <c r="G41" s="72">
        <f t="shared" si="3"/>
        <v>115787394</v>
      </c>
      <c r="H41" s="72">
        <f t="shared" si="3"/>
        <v>9951551</v>
      </c>
      <c r="I41" s="72">
        <f t="shared" si="3"/>
        <v>125738945</v>
      </c>
      <c r="J41" s="72">
        <f>ROUND(SUM(J27:J40),0)</f>
        <v>236477</v>
      </c>
    </row>
    <row r="42" spans="1:10" ht="12.75">
      <c r="A42" s="27"/>
      <c r="B42" s="42"/>
      <c r="C42" s="43"/>
      <c r="D42" s="35"/>
      <c r="E42" s="35"/>
      <c r="F42" s="35"/>
      <c r="G42" s="35"/>
      <c r="H42" s="35"/>
      <c r="I42" s="35"/>
      <c r="J42" s="35"/>
    </row>
    <row r="43" spans="1:10" ht="13.5" thickBot="1">
      <c r="A43" s="44" t="s">
        <v>21</v>
      </c>
      <c r="B43" s="29"/>
      <c r="C43" s="44"/>
      <c r="D43" s="45">
        <f aca="true" t="shared" si="4" ref="D43:J43">+D41+D24+D20</f>
        <v>282383172</v>
      </c>
      <c r="E43" s="45">
        <f t="shared" si="4"/>
        <v>-7753491</v>
      </c>
      <c r="F43" s="45">
        <f t="shared" si="4"/>
        <v>274629681</v>
      </c>
      <c r="G43" s="45">
        <f t="shared" si="4"/>
        <v>282597622</v>
      </c>
      <c r="H43" s="45">
        <f t="shared" si="4"/>
        <v>-7784773</v>
      </c>
      <c r="I43" s="45">
        <f t="shared" si="4"/>
        <v>274812849</v>
      </c>
      <c r="J43" s="45">
        <f t="shared" si="4"/>
        <v>240739</v>
      </c>
    </row>
    <row r="44" spans="1:10" ht="13.5" thickTop="1">
      <c r="A44" s="46"/>
      <c r="B44" s="16"/>
      <c r="C44" s="15"/>
      <c r="D44" s="35"/>
      <c r="E44" s="35"/>
      <c r="F44" s="35"/>
      <c r="G44" s="35"/>
      <c r="H44" s="35"/>
      <c r="I44" s="35"/>
      <c r="J44" s="35"/>
    </row>
    <row r="45" spans="1:10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7"/>
      <c r="J46" s="47"/>
    </row>
    <row r="47" spans="1:10" ht="12.75">
      <c r="A47" s="15" t="s">
        <v>24</v>
      </c>
      <c r="B47" s="16"/>
      <c r="C47" s="48">
        <f>C50-C49-C48</f>
        <v>0.49999999999999994</v>
      </c>
      <c r="D47" s="49"/>
      <c r="E47" s="17"/>
      <c r="F47" s="17" t="s">
        <v>25</v>
      </c>
      <c r="G47" s="18"/>
      <c r="H47" s="50">
        <v>0.54</v>
      </c>
      <c r="I47" s="17"/>
      <c r="J47" s="17"/>
    </row>
    <row r="48" spans="1:10" ht="12.75">
      <c r="A48" s="15" t="s">
        <v>27</v>
      </c>
      <c r="B48" s="51"/>
      <c r="C48" s="50">
        <f>ROUND(I41/I43,2)</f>
        <v>0.46</v>
      </c>
      <c r="D48" s="49"/>
      <c r="E48" s="17"/>
      <c r="F48" s="17" t="s">
        <v>26</v>
      </c>
      <c r="G48" s="18"/>
      <c r="H48" s="50">
        <v>0.04</v>
      </c>
      <c r="I48" s="17"/>
      <c r="J48" s="17"/>
    </row>
    <row r="49" spans="1:10" ht="12.75">
      <c r="A49" s="78" t="s">
        <v>53</v>
      </c>
      <c r="B49" s="16"/>
      <c r="C49" s="50">
        <f>ROUND(I24/I43,2)</f>
        <v>0.04</v>
      </c>
      <c r="D49" s="49"/>
      <c r="E49" s="17"/>
      <c r="F49" s="17" t="s">
        <v>28</v>
      </c>
      <c r="G49" s="18"/>
      <c r="H49" s="50">
        <v>0</v>
      </c>
      <c r="I49" s="17"/>
      <c r="J49" s="17"/>
    </row>
    <row r="50" spans="1:10" ht="13.5" thickBot="1">
      <c r="A50" s="15"/>
      <c r="B50" s="16"/>
      <c r="C50" s="79">
        <v>1</v>
      </c>
      <c r="D50" s="49"/>
      <c r="E50" s="17"/>
      <c r="F50" s="17" t="s">
        <v>29</v>
      </c>
      <c r="G50" s="18"/>
      <c r="H50" s="52">
        <v>0.42</v>
      </c>
      <c r="I50" s="17"/>
      <c r="J50" s="17"/>
    </row>
    <row r="51" spans="1:10" ht="14.25" thickBot="1" thickTop="1">
      <c r="A51" s="15"/>
      <c r="B51" s="16"/>
      <c r="C51" s="15"/>
      <c r="D51" s="17"/>
      <c r="E51" s="17"/>
      <c r="F51" s="17"/>
      <c r="G51" s="18"/>
      <c r="H51" s="53">
        <v>1</v>
      </c>
      <c r="I51" s="17"/>
      <c r="J51" s="17"/>
    </row>
    <row r="52" spans="1:10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ht="12.75">
      <c r="A53" s="17" t="s">
        <v>30</v>
      </c>
      <c r="B53" s="16"/>
      <c r="C53" s="54" t="s">
        <v>31</v>
      </c>
      <c r="D53" s="17"/>
      <c r="E53" s="17"/>
      <c r="F53" s="17"/>
      <c r="G53" s="18"/>
      <c r="H53" s="54" t="s">
        <v>31</v>
      </c>
      <c r="I53" s="17"/>
      <c r="J53" s="17"/>
    </row>
    <row r="54" spans="1:10" ht="12.75">
      <c r="A54" s="17"/>
      <c r="B54" s="20"/>
      <c r="C54" s="17"/>
      <c r="D54" s="17"/>
      <c r="E54" s="17"/>
      <c r="F54" s="17"/>
      <c r="G54" s="18"/>
      <c r="H54" s="17"/>
      <c r="I54" s="17"/>
      <c r="J54" s="17"/>
    </row>
    <row r="55" spans="1:10" ht="12.75">
      <c r="A55" s="17" t="s">
        <v>32</v>
      </c>
      <c r="B55" s="20"/>
      <c r="C55" s="55">
        <v>0.0051</v>
      </c>
      <c r="D55" s="17"/>
      <c r="E55" s="17" t="s">
        <v>32</v>
      </c>
      <c r="F55" s="17"/>
      <c r="G55" s="18"/>
      <c r="H55" s="55">
        <f>ROUND(C55,4)</f>
        <v>0.0051</v>
      </c>
      <c r="I55" s="17"/>
      <c r="J55" s="17"/>
    </row>
    <row r="56" spans="1:10" ht="12.75">
      <c r="A56" s="17" t="s">
        <v>33</v>
      </c>
      <c r="B56" s="20"/>
      <c r="C56" s="56">
        <f>+'[1]T-Bill'!D696</f>
        <v>0.0006784615384615383</v>
      </c>
      <c r="D56" s="17"/>
      <c r="E56" s="17" t="s">
        <v>34</v>
      </c>
      <c r="F56" s="17"/>
      <c r="G56" s="18"/>
      <c r="H56" s="56">
        <f>+'[1]T-Bill'!G696</f>
        <v>0.0010815384615384613</v>
      </c>
      <c r="I56" s="17"/>
      <c r="J56" s="17"/>
    </row>
    <row r="57" spans="1:10" ht="12.75">
      <c r="A57" s="17"/>
      <c r="B57" s="20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20"/>
      <c r="C58" s="57">
        <f>C55-C56</f>
        <v>0.004421538461538462</v>
      </c>
      <c r="D58" s="17"/>
      <c r="E58" s="17" t="s">
        <v>35</v>
      </c>
      <c r="F58" s="17"/>
      <c r="G58" s="18" t="s">
        <v>19</v>
      </c>
      <c r="H58" s="57">
        <f>H55-H56</f>
        <v>0.004018461538461539</v>
      </c>
      <c r="I58" s="17"/>
      <c r="J58" s="17"/>
    </row>
    <row r="59" spans="1:10" ht="13.5" thickTop="1">
      <c r="A59" s="17"/>
      <c r="B59" s="20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36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 t="s">
        <v>37</v>
      </c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7"/>
      <c r="B68" s="8"/>
      <c r="C68" s="7"/>
      <c r="D68" s="58"/>
      <c r="E68" s="17"/>
      <c r="F68" s="60"/>
      <c r="G68" s="59"/>
      <c r="H68" s="60"/>
      <c r="I68" s="22"/>
      <c r="J68" s="17"/>
    </row>
    <row r="69" spans="1:10" ht="12.75">
      <c r="A69" s="63" t="s">
        <v>44</v>
      </c>
      <c r="B69" s="16"/>
      <c r="C69" s="15"/>
      <c r="D69" s="17"/>
      <c r="E69" s="17"/>
      <c r="F69" s="65"/>
      <c r="G69" s="16"/>
      <c r="H69" s="15"/>
      <c r="I69" s="17"/>
      <c r="J69" s="22"/>
    </row>
    <row r="70" spans="1:10" ht="12.75">
      <c r="A70" s="63" t="s">
        <v>45</v>
      </c>
      <c r="B70" s="16"/>
      <c r="C70" s="15"/>
      <c r="D70" s="17"/>
      <c r="E70" s="17"/>
      <c r="F70" s="65"/>
      <c r="G70" s="16"/>
      <c r="H70" s="15"/>
      <c r="I70" s="17"/>
      <c r="J70" s="17"/>
    </row>
    <row r="71" spans="1:10" ht="12.75">
      <c r="A71" s="15" t="s">
        <v>46</v>
      </c>
      <c r="B71" s="16"/>
      <c r="C71" s="15"/>
      <c r="D71" s="17"/>
      <c r="E71" s="17"/>
      <c r="F71" s="65"/>
      <c r="G71" s="16"/>
      <c r="H71" s="15"/>
      <c r="I71" s="17"/>
      <c r="J71" s="17"/>
    </row>
    <row r="72" spans="1:10" ht="12.75">
      <c r="A72" s="64" t="s">
        <v>47</v>
      </c>
      <c r="B72" s="51"/>
      <c r="C72" s="15"/>
      <c r="D72" s="17"/>
      <c r="E72" s="17"/>
      <c r="F72" s="66"/>
      <c r="G72" s="51"/>
      <c r="H72" s="15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15" t="s">
        <v>38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 t="s">
        <v>0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1" ht="12.75">
      <c r="A76" s="15" t="s">
        <v>39</v>
      </c>
      <c r="B76" s="16"/>
      <c r="C76" s="15"/>
      <c r="D76" s="17"/>
      <c r="E76" s="17"/>
      <c r="F76" s="15"/>
      <c r="G76" s="18"/>
      <c r="H76" s="17"/>
      <c r="I76" s="17"/>
      <c r="J76" s="17"/>
      <c r="K76" s="9"/>
    </row>
    <row r="77" spans="1:11" ht="12.75">
      <c r="A77" s="15" t="s">
        <v>40</v>
      </c>
      <c r="B77" s="16"/>
      <c r="C77" s="15"/>
      <c r="D77" s="17"/>
      <c r="E77" s="17"/>
      <c r="F77" s="15"/>
      <c r="G77" s="18"/>
      <c r="H77" s="17"/>
      <c r="I77" s="17"/>
      <c r="J77" s="17"/>
      <c r="K77" s="9"/>
    </row>
    <row r="78" spans="1:11" ht="12.75">
      <c r="A78" s="22"/>
      <c r="B78" s="73"/>
      <c r="C78" s="22"/>
      <c r="D78" s="22"/>
      <c r="E78" s="22"/>
      <c r="F78" s="22"/>
      <c r="G78" s="74"/>
      <c r="H78" s="22"/>
      <c r="I78" s="22"/>
      <c r="J78" s="22"/>
      <c r="K78" s="9"/>
    </row>
    <row r="79" spans="1:11" ht="12.75">
      <c r="A79" s="22"/>
      <c r="B79" s="73"/>
      <c r="C79" s="22"/>
      <c r="D79" s="22"/>
      <c r="E79" s="22"/>
      <c r="F79" s="22"/>
      <c r="G79" s="74"/>
      <c r="H79" s="22"/>
      <c r="I79" s="22"/>
      <c r="J79" s="22"/>
      <c r="K79" s="9"/>
    </row>
    <row r="80" spans="1:11" ht="12.75">
      <c r="A80" s="22"/>
      <c r="B80" s="74"/>
      <c r="C80" s="22"/>
      <c r="D80" s="80"/>
      <c r="E80" s="22"/>
      <c r="F80" s="22"/>
      <c r="G80" s="81"/>
      <c r="H80" s="22"/>
      <c r="I80" s="22"/>
      <c r="J80" s="80"/>
      <c r="K80" s="9"/>
    </row>
    <row r="81" spans="1:11" ht="12.75">
      <c r="A81" s="22"/>
      <c r="B81" s="74"/>
      <c r="C81" s="89"/>
      <c r="D81" s="22"/>
      <c r="E81" s="90"/>
      <c r="F81" s="22"/>
      <c r="G81" s="74"/>
      <c r="H81" s="90"/>
      <c r="I81" s="22"/>
      <c r="J81" s="74"/>
      <c r="K81" s="9"/>
    </row>
    <row r="82" spans="1:11" ht="12.75">
      <c r="A82" s="22"/>
      <c r="B82" s="74"/>
      <c r="C82" s="22"/>
      <c r="D82" s="22"/>
      <c r="E82" s="32"/>
      <c r="F82" s="22"/>
      <c r="G82" s="74"/>
      <c r="H82" s="32"/>
      <c r="I82" s="22"/>
      <c r="J82" s="74"/>
      <c r="K82" s="9"/>
    </row>
    <row r="83" spans="1:11" ht="12.75">
      <c r="A83" s="22"/>
      <c r="B83" s="74"/>
      <c r="C83" s="22"/>
      <c r="D83" s="22"/>
      <c r="E83" s="82"/>
      <c r="F83" s="83"/>
      <c r="G83" s="74"/>
      <c r="H83" s="82"/>
      <c r="I83" s="83"/>
      <c r="J83" s="74"/>
      <c r="K83" s="9"/>
    </row>
    <row r="84" spans="1:11" ht="12.75">
      <c r="A84" s="22"/>
      <c r="B84" s="74"/>
      <c r="C84" s="22"/>
      <c r="D84" s="22"/>
      <c r="E84" s="84"/>
      <c r="F84" s="22"/>
      <c r="G84" s="74"/>
      <c r="H84" s="84"/>
      <c r="I84" s="22"/>
      <c r="J84" s="74"/>
      <c r="K84" s="9"/>
    </row>
    <row r="85" spans="1:11" ht="12.75">
      <c r="A85" s="22"/>
      <c r="B85" s="74"/>
      <c r="C85" s="22"/>
      <c r="D85" s="22"/>
      <c r="E85" s="22"/>
      <c r="F85" s="22"/>
      <c r="G85" s="74"/>
      <c r="H85" s="22"/>
      <c r="I85" s="22"/>
      <c r="J85" s="74"/>
      <c r="K85" s="9"/>
    </row>
    <row r="86" spans="1:11" ht="12.75">
      <c r="A86" s="22"/>
      <c r="B86" s="74"/>
      <c r="C86" s="22"/>
      <c r="D86" s="22"/>
      <c r="E86" s="74"/>
      <c r="F86" s="22"/>
      <c r="G86" s="74"/>
      <c r="H86" s="74"/>
      <c r="I86" s="22"/>
      <c r="J86" s="74"/>
      <c r="K86" s="9"/>
    </row>
    <row r="87" spans="1:11" ht="12.75">
      <c r="A87" s="22"/>
      <c r="B87" s="74"/>
      <c r="C87" s="22"/>
      <c r="D87" s="74"/>
      <c r="E87" s="74"/>
      <c r="F87" s="22"/>
      <c r="G87" s="74"/>
      <c r="H87" s="74"/>
      <c r="I87" s="22"/>
      <c r="J87" s="74"/>
      <c r="K87" s="9"/>
    </row>
    <row r="88" spans="1:11" ht="12.75">
      <c r="A88" s="22"/>
      <c r="B88" s="74"/>
      <c r="C88" s="22"/>
      <c r="D88" s="85"/>
      <c r="E88" s="85"/>
      <c r="F88" s="85"/>
      <c r="G88" s="74"/>
      <c r="H88" s="85"/>
      <c r="I88" s="85"/>
      <c r="J88" s="74"/>
      <c r="K88" s="9"/>
    </row>
    <row r="89" spans="1:11" ht="12.75">
      <c r="A89" s="22"/>
      <c r="B89" s="74"/>
      <c r="C89" s="22"/>
      <c r="D89" s="22"/>
      <c r="E89" s="86"/>
      <c r="F89" s="22"/>
      <c r="G89" s="74"/>
      <c r="H89" s="86"/>
      <c r="I89" s="22"/>
      <c r="J89" s="74"/>
      <c r="K89" s="9"/>
    </row>
    <row r="90" spans="1:11" ht="12.75">
      <c r="A90" s="22"/>
      <c r="B90" s="74"/>
      <c r="C90" s="22"/>
      <c r="D90" s="22"/>
      <c r="E90" s="22"/>
      <c r="F90" s="22"/>
      <c r="G90" s="74"/>
      <c r="H90" s="22"/>
      <c r="I90" s="22"/>
      <c r="J90" s="74"/>
      <c r="K90" s="9"/>
    </row>
    <row r="91" spans="1:11" ht="12.75">
      <c r="A91" s="22"/>
      <c r="B91" s="74"/>
      <c r="C91" s="22"/>
      <c r="D91" s="22"/>
      <c r="E91" s="22"/>
      <c r="F91" s="22"/>
      <c r="G91" s="74"/>
      <c r="H91" s="22"/>
      <c r="I91" s="22"/>
      <c r="J91" s="74"/>
      <c r="K91" s="9"/>
    </row>
    <row r="92" spans="1:11" ht="12.75">
      <c r="A92" s="91"/>
      <c r="B92" s="74"/>
      <c r="C92" s="22"/>
      <c r="D92" s="87"/>
      <c r="E92" s="88"/>
      <c r="F92" s="22"/>
      <c r="G92" s="87"/>
      <c r="H92" s="88"/>
      <c r="I92" s="22"/>
      <c r="J92" s="87"/>
      <c r="K92" s="9"/>
    </row>
    <row r="93" spans="1:11" ht="12.75">
      <c r="A93" s="91"/>
      <c r="B93" s="74"/>
      <c r="C93" s="22"/>
      <c r="D93" s="87"/>
      <c r="E93" s="88"/>
      <c r="F93" s="22"/>
      <c r="G93" s="87"/>
      <c r="H93" s="88"/>
      <c r="I93" s="22"/>
      <c r="J93" s="87"/>
      <c r="K93" s="9"/>
    </row>
    <row r="94" spans="1:11" ht="12.75">
      <c r="A94" s="22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91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91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91"/>
      <c r="B122" s="74"/>
      <c r="C122" s="22"/>
      <c r="D122" s="87"/>
      <c r="E122" s="88"/>
      <c r="F122" s="22"/>
      <c r="G122" s="87"/>
      <c r="H122" s="88"/>
      <c r="I122" s="22"/>
      <c r="J122" s="87"/>
      <c r="K122" s="9"/>
    </row>
    <row r="123" spans="1:11" ht="12.75">
      <c r="A123" s="91"/>
      <c r="B123" s="74"/>
      <c r="C123" s="22"/>
      <c r="D123" s="87"/>
      <c r="E123" s="88"/>
      <c r="F123" s="22"/>
      <c r="G123" s="87"/>
      <c r="H123" s="88"/>
      <c r="I123" s="22"/>
      <c r="J123" s="87"/>
      <c r="K123" s="9"/>
    </row>
    <row r="124" spans="1:11" ht="12.75">
      <c r="A124" s="22"/>
      <c r="B124" s="74"/>
      <c r="C124" s="22"/>
      <c r="D124" s="22"/>
      <c r="E124" s="32"/>
      <c r="F124" s="32"/>
      <c r="G124" s="32"/>
      <c r="H124" s="32"/>
      <c r="I124" s="22"/>
      <c r="J124" s="32"/>
      <c r="K124" s="9"/>
    </row>
    <row r="125" spans="1:11" ht="12.75">
      <c r="A125" s="22"/>
      <c r="B125" s="74"/>
      <c r="C125" s="22"/>
      <c r="D125" s="22"/>
      <c r="E125" s="22"/>
      <c r="F125" s="22"/>
      <c r="G125" s="74"/>
      <c r="H125" s="22"/>
      <c r="I125" s="22"/>
      <c r="J125" s="74"/>
      <c r="K125" s="9"/>
    </row>
    <row r="126" spans="1:11" ht="12.75">
      <c r="A126" s="22"/>
      <c r="B126" s="73"/>
      <c r="C126" s="22"/>
      <c r="D126" s="22"/>
      <c r="E126" s="22"/>
      <c r="F126" s="22"/>
      <c r="G126" s="74"/>
      <c r="H126" s="22"/>
      <c r="I126" s="22"/>
      <c r="J126" s="74"/>
      <c r="K126" s="9"/>
    </row>
    <row r="127" spans="1:11" ht="12.75">
      <c r="A127" s="15"/>
      <c r="B127" s="16"/>
      <c r="C127" s="15"/>
      <c r="D127" s="17"/>
      <c r="E127" s="17"/>
      <c r="F127" s="17"/>
      <c r="G127" s="18"/>
      <c r="H127" s="17"/>
      <c r="I127" s="17"/>
      <c r="J127" s="18"/>
      <c r="K127" s="9"/>
    </row>
    <row r="128" spans="1:10" ht="12.75">
      <c r="A128" s="15"/>
      <c r="B128" s="16"/>
      <c r="C128" s="15"/>
      <c r="D128" s="17"/>
      <c r="E128" s="17"/>
      <c r="F128" s="17"/>
      <c r="G128" s="18"/>
      <c r="H128" s="17"/>
      <c r="I128" s="17"/>
      <c r="J128" s="18"/>
    </row>
    <row r="129" spans="1:10" ht="12.75">
      <c r="A129" s="15"/>
      <c r="B129" s="16"/>
      <c r="C129" s="15"/>
      <c r="D129" s="17"/>
      <c r="E129" s="17"/>
      <c r="F129" s="17"/>
      <c r="G129" s="18"/>
      <c r="H129" s="17"/>
      <c r="I129" s="17"/>
      <c r="J129" s="18"/>
    </row>
    <row r="130" spans="1:10" ht="12.75">
      <c r="A130" s="15"/>
      <c r="B130" s="16"/>
      <c r="C130" s="15"/>
      <c r="D130" s="17"/>
      <c r="E130" s="17"/>
      <c r="F130" s="17"/>
      <c r="G130" s="18"/>
      <c r="H130" s="17"/>
      <c r="I130" s="17"/>
      <c r="J130" s="18"/>
    </row>
    <row r="131" spans="1:10" ht="12.75">
      <c r="A131" s="15"/>
      <c r="B131" s="16"/>
      <c r="C131" s="15"/>
      <c r="D131" s="17"/>
      <c r="E131" s="17"/>
      <c r="F131" s="17"/>
      <c r="G131" s="18"/>
      <c r="H131" s="17"/>
      <c r="I131" s="17"/>
      <c r="J131" s="18"/>
    </row>
    <row r="132" spans="1:10" ht="12.75">
      <c r="A132" s="15"/>
      <c r="B132" s="16"/>
      <c r="C132" s="15"/>
      <c r="D132" s="17"/>
      <c r="E132" s="17"/>
      <c r="F132" s="17"/>
      <c r="G132" s="18"/>
      <c r="H132" s="17"/>
      <c r="I132" s="17"/>
      <c r="J132" s="18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</row>
    <row r="140" spans="1:10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</sheetData>
  <sheetProtection/>
  <mergeCells count="3">
    <mergeCell ref="A5:J5"/>
    <mergeCell ref="A6:J6"/>
    <mergeCell ref="A7:J7"/>
  </mergeCells>
  <hyperlinks>
    <hyperlink ref="A72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6:H58 D55:H55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zoomScale="80" zoomScaleNormal="80" zoomScalePageLayoutView="0" workbookViewId="0" topLeftCell="A1">
      <selection activeCell="S90" sqref="S90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40968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40939</v>
      </c>
      <c r="E14" s="5" t="s">
        <v>8</v>
      </c>
      <c r="F14" s="5">
        <f>A7</f>
        <v>40968</v>
      </c>
      <c r="G14" s="5">
        <f>D14</f>
        <v>40939</v>
      </c>
      <c r="H14" s="5" t="s">
        <v>8</v>
      </c>
      <c r="I14" s="5">
        <f>F14</f>
        <v>40968</v>
      </c>
      <c r="J14" s="5">
        <f>+I14</f>
        <v>40968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0.0009</v>
      </c>
      <c r="D17" s="68">
        <v>73229813</v>
      </c>
      <c r="E17" s="68">
        <f>ROUND(SUM(F17-D17),0)</f>
        <v>5905650</v>
      </c>
      <c r="F17" s="68">
        <v>79135463</v>
      </c>
      <c r="G17" s="68">
        <v>73229813</v>
      </c>
      <c r="H17" s="68">
        <f>E17</f>
        <v>5905650</v>
      </c>
      <c r="I17" s="68">
        <f>+F17</f>
        <v>79135463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0.00099</v>
      </c>
      <c r="D18" s="68">
        <v>78801314</v>
      </c>
      <c r="E18" s="68">
        <f>ROUND(SUM(F18-D18),0)</f>
        <v>-11127741</v>
      </c>
      <c r="F18" s="68">
        <v>67673573</v>
      </c>
      <c r="G18" s="68">
        <v>78801314</v>
      </c>
      <c r="H18" s="68">
        <f>E18</f>
        <v>-11127741</v>
      </c>
      <c r="I18" s="68">
        <f>+F18</f>
        <v>67673573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0.001</v>
      </c>
      <c r="D19" s="68">
        <v>10000395.19</v>
      </c>
      <c r="E19" s="68">
        <f>ROUND(SUM(F19-D19),0)</f>
        <v>797</v>
      </c>
      <c r="F19" s="68">
        <v>10001192</v>
      </c>
      <c r="G19" s="68">
        <v>10000395.19</v>
      </c>
      <c r="H19" s="68">
        <f>E19</f>
        <v>797</v>
      </c>
      <c r="I19" s="68">
        <f>+F19</f>
        <v>10001192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32" t="s">
        <v>17</v>
      </c>
      <c r="B20" s="33"/>
      <c r="C20" s="70"/>
      <c r="D20" s="34">
        <f>SUM(D17:D19)</f>
        <v>162031522.19</v>
      </c>
      <c r="E20" s="34">
        <f>ROUND(SUM(E17:E19),0)</f>
        <v>-5221294</v>
      </c>
      <c r="F20" s="34">
        <f>SUM(F17:F19)</f>
        <v>156810228</v>
      </c>
      <c r="G20" s="34">
        <f>SUM(G17:G19)</f>
        <v>162031522.19</v>
      </c>
      <c r="H20" s="34">
        <f>SUM(H17:H19)</f>
        <v>-5221294</v>
      </c>
      <c r="I20" s="34">
        <f>SUM(I17:I19)</f>
        <v>156810228</v>
      </c>
      <c r="J20" s="34">
        <f>SUM(J17:J19)</f>
        <v>0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/>
      <c r="B21" s="33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75" t="s">
        <v>51</v>
      </c>
      <c r="B22" s="29"/>
      <c r="C22" s="71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52</v>
      </c>
      <c r="B23" s="76">
        <v>41030</v>
      </c>
      <c r="C23" s="77">
        <v>0.0024</v>
      </c>
      <c r="D23" s="68">
        <v>10000000</v>
      </c>
      <c r="E23" s="68">
        <f>ROUND(SUM(F23-D23),0)</f>
        <v>0</v>
      </c>
      <c r="F23" s="68">
        <v>10000000</v>
      </c>
      <c r="G23" s="68">
        <v>10000000</v>
      </c>
      <c r="H23" s="68">
        <f>ROUND(SUM(I23-G23),0)</f>
        <v>0</v>
      </c>
      <c r="I23" s="68">
        <f>+F23</f>
        <v>10000000</v>
      </c>
      <c r="J23" s="68">
        <v>2230</v>
      </c>
    </row>
    <row r="24" spans="1:10" s="4" customFormat="1" ht="12.75">
      <c r="A24" s="75"/>
      <c r="B24" s="29"/>
      <c r="C24" s="71"/>
      <c r="D24" s="34">
        <f>+D23</f>
        <v>10000000</v>
      </c>
      <c r="E24" s="34">
        <f aca="true" t="shared" si="0" ref="E24:J24">+E23</f>
        <v>0</v>
      </c>
      <c r="F24" s="34">
        <f t="shared" si="0"/>
        <v>10000000</v>
      </c>
      <c r="G24" s="34">
        <f t="shared" si="0"/>
        <v>10000000</v>
      </c>
      <c r="H24" s="34">
        <f t="shared" si="0"/>
        <v>0</v>
      </c>
      <c r="I24" s="34">
        <f t="shared" si="0"/>
        <v>10000000</v>
      </c>
      <c r="J24" s="34">
        <f t="shared" si="0"/>
        <v>2230</v>
      </c>
    </row>
    <row r="25" spans="1:10" s="4" customFormat="1" ht="12.75">
      <c r="A25" s="61"/>
      <c r="B25" s="62"/>
      <c r="C25" s="70"/>
      <c r="D25" s="35"/>
      <c r="E25" s="35"/>
      <c r="F25" s="35"/>
      <c r="G25" s="35"/>
      <c r="H25" s="35"/>
      <c r="I25" s="35"/>
      <c r="J25" s="35"/>
    </row>
    <row r="26" spans="1:17" s="9" customFormat="1" ht="12.75">
      <c r="A26" s="15" t="s">
        <v>18</v>
      </c>
      <c r="B26" s="38"/>
      <c r="C26" s="39"/>
      <c r="D26" s="40"/>
      <c r="E26" s="40"/>
      <c r="F26" s="40"/>
      <c r="G26" s="40" t="s">
        <v>19</v>
      </c>
      <c r="H26" s="40" t="s">
        <v>19</v>
      </c>
      <c r="I26" s="40" t="s">
        <v>19</v>
      </c>
      <c r="J26" s="40"/>
      <c r="K26" s="3"/>
      <c r="L26" s="3"/>
      <c r="M26" s="3"/>
      <c r="N26" s="3"/>
      <c r="O26" s="3"/>
      <c r="P26" s="3"/>
      <c r="Q26" s="3"/>
    </row>
    <row r="27" spans="1:10" s="3" customFormat="1" ht="12.75">
      <c r="A27" s="17" t="s">
        <v>42</v>
      </c>
      <c r="B27" s="36">
        <v>41166</v>
      </c>
      <c r="C27" s="37">
        <v>0.01397</v>
      </c>
      <c r="D27" s="68">
        <v>10036621</v>
      </c>
      <c r="E27" s="68">
        <f aca="true" t="shared" si="1" ref="E27:E38">ROUND(SUM(F27-D27),0)</f>
        <v>-4517</v>
      </c>
      <c r="F27" s="68">
        <v>10032104</v>
      </c>
      <c r="G27" s="68">
        <v>10112600</v>
      </c>
      <c r="H27" s="68">
        <f aca="true" t="shared" si="2" ref="H27:H38">ROUND(SUM(I27-G27),0)</f>
        <v>-14100</v>
      </c>
      <c r="I27" s="68">
        <v>10098500</v>
      </c>
      <c r="J27" s="68">
        <v>91812</v>
      </c>
    </row>
    <row r="28" spans="1:10" s="3" customFormat="1" ht="12.75">
      <c r="A28" s="17" t="s">
        <v>42</v>
      </c>
      <c r="B28" s="36">
        <v>41439</v>
      </c>
      <c r="C28" s="37">
        <v>0.01657</v>
      </c>
      <c r="D28" s="68">
        <v>9995687</v>
      </c>
      <c r="E28" s="68">
        <f t="shared" si="1"/>
        <v>251</v>
      </c>
      <c r="F28" s="68">
        <v>9995938</v>
      </c>
      <c r="G28" s="68">
        <v>10181900</v>
      </c>
      <c r="H28" s="68">
        <f t="shared" si="2"/>
        <v>-10400</v>
      </c>
      <c r="I28" s="68">
        <v>10171500</v>
      </c>
      <c r="J28" s="68">
        <v>34370</v>
      </c>
    </row>
    <row r="29" spans="1:10" s="3" customFormat="1" ht="12.75">
      <c r="A29" s="17" t="s">
        <v>42</v>
      </c>
      <c r="B29" s="36">
        <v>41694</v>
      </c>
      <c r="C29" s="37">
        <v>0.016</v>
      </c>
      <c r="D29" s="68">
        <v>8000000</v>
      </c>
      <c r="E29" s="68">
        <f t="shared" si="1"/>
        <v>-8000000</v>
      </c>
      <c r="F29" s="68">
        <v>0</v>
      </c>
      <c r="G29" s="68">
        <v>8006880</v>
      </c>
      <c r="H29" s="68">
        <f t="shared" si="2"/>
        <v>-8006880</v>
      </c>
      <c r="I29" s="68">
        <v>0</v>
      </c>
      <c r="J29" s="68">
        <v>0</v>
      </c>
    </row>
    <row r="30" spans="1:10" s="3" customFormat="1" ht="12.75">
      <c r="A30" s="67" t="s">
        <v>48</v>
      </c>
      <c r="B30" s="36">
        <v>41820</v>
      </c>
      <c r="C30" s="37">
        <v>0.008</v>
      </c>
      <c r="D30" s="68">
        <v>10000000</v>
      </c>
      <c r="E30" s="68">
        <f t="shared" si="1"/>
        <v>0</v>
      </c>
      <c r="F30" s="68">
        <v>10000000</v>
      </c>
      <c r="G30" s="68">
        <v>10005400</v>
      </c>
      <c r="H30" s="68">
        <f t="shared" si="2"/>
        <v>-2200</v>
      </c>
      <c r="I30" s="68">
        <v>10003200</v>
      </c>
      <c r="J30" s="68">
        <v>13260</v>
      </c>
    </row>
    <row r="31" spans="1:10" s="3" customFormat="1" ht="12.75">
      <c r="A31" s="67" t="s">
        <v>42</v>
      </c>
      <c r="B31" s="36">
        <v>41876</v>
      </c>
      <c r="C31" s="37">
        <v>0.0125</v>
      </c>
      <c r="D31" s="68">
        <v>10000000</v>
      </c>
      <c r="E31" s="68">
        <f t="shared" si="1"/>
        <v>0</v>
      </c>
      <c r="F31" s="68">
        <v>10000000</v>
      </c>
      <c r="G31" s="68">
        <v>10030400</v>
      </c>
      <c r="H31" s="68">
        <f t="shared" si="2"/>
        <v>-7800</v>
      </c>
      <c r="I31" s="68">
        <v>10022600</v>
      </c>
      <c r="J31" s="68">
        <v>1772</v>
      </c>
    </row>
    <row r="32" spans="1:10" s="3" customFormat="1" ht="12.75">
      <c r="A32" s="67" t="s">
        <v>41</v>
      </c>
      <c r="B32" s="36">
        <v>41946</v>
      </c>
      <c r="C32" s="37">
        <v>0.01</v>
      </c>
      <c r="D32" s="68">
        <v>10000000</v>
      </c>
      <c r="E32" s="68">
        <f t="shared" si="1"/>
        <v>0</v>
      </c>
      <c r="F32" s="68">
        <v>10000000</v>
      </c>
      <c r="G32" s="68">
        <v>10012600</v>
      </c>
      <c r="H32" s="68">
        <f t="shared" si="2"/>
        <v>-2000</v>
      </c>
      <c r="I32" s="68">
        <v>10010600</v>
      </c>
      <c r="J32" s="68">
        <v>32329</v>
      </c>
    </row>
    <row r="33" spans="1:10" s="3" customFormat="1" ht="12.75">
      <c r="A33" s="67" t="s">
        <v>43</v>
      </c>
      <c r="B33" s="36">
        <v>42123</v>
      </c>
      <c r="C33" s="37">
        <v>0.011</v>
      </c>
      <c r="D33" s="68">
        <v>7550000</v>
      </c>
      <c r="E33" s="68">
        <f t="shared" si="1"/>
        <v>0</v>
      </c>
      <c r="F33" s="68">
        <v>7550000</v>
      </c>
      <c r="G33" s="68">
        <v>7574311</v>
      </c>
      <c r="H33" s="68">
        <f t="shared" si="2"/>
        <v>-6417</v>
      </c>
      <c r="I33" s="68">
        <v>7567894</v>
      </c>
      <c r="J33" s="68">
        <v>27984</v>
      </c>
    </row>
    <row r="34" spans="1:10" s="3" customFormat="1" ht="12.75">
      <c r="A34" s="67" t="s">
        <v>41</v>
      </c>
      <c r="B34" s="36">
        <v>42152</v>
      </c>
      <c r="C34" s="37">
        <v>0.007</v>
      </c>
      <c r="D34" s="68">
        <v>10000000</v>
      </c>
      <c r="E34" s="68">
        <f t="shared" si="1"/>
        <v>0</v>
      </c>
      <c r="F34" s="68">
        <v>10000000</v>
      </c>
      <c r="G34" s="68">
        <v>9999500</v>
      </c>
      <c r="H34" s="68">
        <f t="shared" si="2"/>
        <v>5700</v>
      </c>
      <c r="I34" s="68">
        <v>10005200</v>
      </c>
      <c r="J34" s="68">
        <v>17862</v>
      </c>
    </row>
    <row r="35" spans="1:10" s="3" customFormat="1" ht="12.75">
      <c r="A35" s="67" t="s">
        <v>41</v>
      </c>
      <c r="B35" s="36">
        <v>42307</v>
      </c>
      <c r="C35" s="37">
        <v>0.00858</v>
      </c>
      <c r="D35" s="68">
        <v>18025294</v>
      </c>
      <c r="E35" s="68">
        <f t="shared" si="1"/>
        <v>-536</v>
      </c>
      <c r="F35" s="68">
        <v>18024758</v>
      </c>
      <c r="G35" s="68">
        <v>18095940</v>
      </c>
      <c r="H35" s="68">
        <f t="shared" si="2"/>
        <v>-55440</v>
      </c>
      <c r="I35" s="68">
        <v>18040500</v>
      </c>
      <c r="J35" s="68">
        <v>14754</v>
      </c>
    </row>
    <row r="36" spans="1:28" s="3" customFormat="1" ht="12.75">
      <c r="A36" s="67" t="s">
        <v>42</v>
      </c>
      <c r="B36" s="36">
        <v>42311</v>
      </c>
      <c r="C36" s="37">
        <v>0.00875</v>
      </c>
      <c r="D36" s="68">
        <v>0</v>
      </c>
      <c r="E36" s="68">
        <f t="shared" si="1"/>
        <v>10000000</v>
      </c>
      <c r="F36" s="68">
        <v>10000000</v>
      </c>
      <c r="G36" s="68">
        <v>0</v>
      </c>
      <c r="H36" s="68">
        <f t="shared" si="2"/>
        <v>9963900</v>
      </c>
      <c r="I36" s="68">
        <v>9963900</v>
      </c>
      <c r="J36" s="68">
        <v>6216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67" t="s">
        <v>43</v>
      </c>
      <c r="B37" s="36">
        <v>42422</v>
      </c>
      <c r="C37" s="37">
        <v>0.0075</v>
      </c>
      <c r="D37" s="68">
        <v>0</v>
      </c>
      <c r="E37" s="68">
        <f t="shared" si="1"/>
        <v>9970144</v>
      </c>
      <c r="F37" s="68">
        <v>9970144</v>
      </c>
      <c r="G37" s="68">
        <v>0</v>
      </c>
      <c r="H37" s="68">
        <f t="shared" si="2"/>
        <v>9951100</v>
      </c>
      <c r="I37" s="68">
        <v>9951100</v>
      </c>
      <c r="J37" s="68">
        <v>1434</v>
      </c>
    </row>
    <row r="38" spans="1:10" s="3" customFormat="1" ht="12.75">
      <c r="A38" s="67" t="s">
        <v>54</v>
      </c>
      <c r="B38" s="36">
        <v>42422</v>
      </c>
      <c r="C38" s="37">
        <v>0.0085</v>
      </c>
      <c r="D38" s="68">
        <v>0</v>
      </c>
      <c r="E38" s="68">
        <f t="shared" si="1"/>
        <v>10000000</v>
      </c>
      <c r="F38" s="68">
        <v>10000000</v>
      </c>
      <c r="G38" s="68">
        <v>0</v>
      </c>
      <c r="H38" s="68">
        <f t="shared" si="2"/>
        <v>9952400</v>
      </c>
      <c r="I38" s="68">
        <v>9952400</v>
      </c>
      <c r="J38" s="68">
        <v>1626</v>
      </c>
    </row>
    <row r="39" spans="1:10" s="3" customFormat="1" ht="12.75">
      <c r="A39" s="17"/>
      <c r="B39" s="36"/>
      <c r="C39" s="37"/>
      <c r="D39" s="68"/>
      <c r="E39" s="68"/>
      <c r="F39" s="68"/>
      <c r="G39" s="68"/>
      <c r="H39" s="68"/>
      <c r="I39" s="68"/>
      <c r="J39" s="68"/>
    </row>
    <row r="40" spans="1:10" s="3" customFormat="1" ht="12.75">
      <c r="A40" s="17" t="s">
        <v>20</v>
      </c>
      <c r="B40" s="41"/>
      <c r="C40" s="37"/>
      <c r="D40" s="72">
        <f aca="true" t="shared" si="3" ref="D40:I40">SUM(D27:D39)</f>
        <v>93607602</v>
      </c>
      <c r="E40" s="72">
        <f t="shared" si="3"/>
        <v>21965342</v>
      </c>
      <c r="F40" s="72">
        <f t="shared" si="3"/>
        <v>115572944</v>
      </c>
      <c r="G40" s="72">
        <f t="shared" si="3"/>
        <v>94019531</v>
      </c>
      <c r="H40" s="72">
        <f t="shared" si="3"/>
        <v>21767863</v>
      </c>
      <c r="I40" s="72">
        <f t="shared" si="3"/>
        <v>115787394</v>
      </c>
      <c r="J40" s="72">
        <f>ROUND(SUM(J27:J39),0)</f>
        <v>243419</v>
      </c>
    </row>
    <row r="41" spans="1:10" s="3" customFormat="1" ht="12.75">
      <c r="A41" s="27"/>
      <c r="B41" s="42"/>
      <c r="C41" s="43"/>
      <c r="D41" s="35"/>
      <c r="E41" s="35"/>
      <c r="F41" s="35"/>
      <c r="G41" s="35"/>
      <c r="H41" s="35"/>
      <c r="I41" s="35"/>
      <c r="J41" s="35"/>
    </row>
    <row r="42" spans="1:10" ht="13.5" thickBot="1">
      <c r="A42" s="44" t="s">
        <v>21</v>
      </c>
      <c r="B42" s="29"/>
      <c r="C42" s="44"/>
      <c r="D42" s="45">
        <f aca="true" t="shared" si="4" ref="D42:J42">+D40+D24+D20</f>
        <v>265639124.19</v>
      </c>
      <c r="E42" s="45">
        <f t="shared" si="4"/>
        <v>16744048</v>
      </c>
      <c r="F42" s="45">
        <f t="shared" si="4"/>
        <v>282383172</v>
      </c>
      <c r="G42" s="45">
        <f t="shared" si="4"/>
        <v>266051053.19</v>
      </c>
      <c r="H42" s="45">
        <f t="shared" si="4"/>
        <v>16546569</v>
      </c>
      <c r="I42" s="45">
        <f t="shared" si="4"/>
        <v>282597622</v>
      </c>
      <c r="J42" s="45">
        <f t="shared" si="4"/>
        <v>245649</v>
      </c>
    </row>
    <row r="43" spans="1:10" ht="13.5" thickTop="1">
      <c r="A43" s="46"/>
      <c r="B43" s="16"/>
      <c r="C43" s="15"/>
      <c r="D43" s="35"/>
      <c r="E43" s="35"/>
      <c r="F43" s="35"/>
      <c r="G43" s="35"/>
      <c r="H43" s="35"/>
      <c r="I43" s="35"/>
      <c r="J43" s="35"/>
    </row>
    <row r="44" spans="1:10" ht="12.75">
      <c r="A44" s="15"/>
      <c r="B44" s="16"/>
      <c r="C44" s="15"/>
      <c r="D44" s="17"/>
      <c r="E44" s="17"/>
      <c r="F44" s="17"/>
      <c r="G44" s="18"/>
      <c r="H44" s="17"/>
      <c r="I44" s="17"/>
      <c r="J44" s="17"/>
    </row>
    <row r="45" spans="1:10" ht="12.75">
      <c r="A45" s="15" t="s">
        <v>22</v>
      </c>
      <c r="B45" s="16"/>
      <c r="C45" s="17"/>
      <c r="D45" s="17"/>
      <c r="E45" s="17"/>
      <c r="F45" s="17" t="s">
        <v>23</v>
      </c>
      <c r="G45" s="18"/>
      <c r="H45" s="17"/>
      <c r="I45" s="47"/>
      <c r="J45" s="47"/>
    </row>
    <row r="46" spans="1:10" ht="12.75">
      <c r="A46" s="15" t="s">
        <v>24</v>
      </c>
      <c r="B46" s="16"/>
      <c r="C46" s="48">
        <f>C49-C48-C47</f>
        <v>0.55</v>
      </c>
      <c r="D46" s="49"/>
      <c r="E46" s="17"/>
      <c r="F46" s="17" t="s">
        <v>25</v>
      </c>
      <c r="G46" s="18"/>
      <c r="H46" s="50">
        <v>0.59</v>
      </c>
      <c r="I46" s="17"/>
      <c r="J46" s="17"/>
    </row>
    <row r="47" spans="1:10" ht="12.75">
      <c r="A47" s="15" t="s">
        <v>27</v>
      </c>
      <c r="B47" s="51"/>
      <c r="C47" s="50">
        <f>ROUND(I40/I42,2)</f>
        <v>0.41</v>
      </c>
      <c r="D47" s="49"/>
      <c r="E47" s="17"/>
      <c r="F47" s="17" t="s">
        <v>26</v>
      </c>
      <c r="G47" s="18"/>
      <c r="H47" s="50">
        <v>0</v>
      </c>
      <c r="I47" s="17"/>
      <c r="J47" s="17"/>
    </row>
    <row r="48" spans="1:10" ht="12.75">
      <c r="A48" s="78" t="s">
        <v>53</v>
      </c>
      <c r="B48" s="16"/>
      <c r="C48" s="50">
        <f>ROUND(I24/I42,2)</f>
        <v>0.04</v>
      </c>
      <c r="D48" s="49"/>
      <c r="E48" s="17"/>
      <c r="F48" s="17" t="s">
        <v>28</v>
      </c>
      <c r="G48" s="18"/>
      <c r="H48" s="50">
        <v>0.04</v>
      </c>
      <c r="I48" s="17"/>
      <c r="J48" s="17"/>
    </row>
    <row r="49" spans="1:10" ht="13.5" thickBot="1">
      <c r="A49" s="15"/>
      <c r="B49" s="16"/>
      <c r="C49" s="79">
        <v>1</v>
      </c>
      <c r="D49" s="49"/>
      <c r="E49" s="17"/>
      <c r="F49" s="17" t="s">
        <v>29</v>
      </c>
      <c r="G49" s="18"/>
      <c r="H49" s="52">
        <v>0.37</v>
      </c>
      <c r="I49" s="17"/>
      <c r="J49" s="17"/>
    </row>
    <row r="50" spans="1:10" ht="14.25" thickBot="1" thickTop="1">
      <c r="A50" s="15"/>
      <c r="B50" s="16"/>
      <c r="C50" s="15"/>
      <c r="D50" s="17"/>
      <c r="E50" s="17"/>
      <c r="F50" s="17"/>
      <c r="G50" s="18"/>
      <c r="H50" s="53">
        <v>1</v>
      </c>
      <c r="I50" s="17"/>
      <c r="J50" s="17"/>
    </row>
    <row r="51" spans="1:10" ht="13.5" thickTop="1">
      <c r="A51" s="15"/>
      <c r="B51" s="16"/>
      <c r="C51" s="17"/>
      <c r="D51" s="17"/>
      <c r="E51" s="17"/>
      <c r="F51" s="17"/>
      <c r="G51" s="18"/>
      <c r="H51" s="17"/>
      <c r="I51" s="17"/>
      <c r="J51" s="17"/>
    </row>
    <row r="52" spans="1:10" ht="12.75">
      <c r="A52" s="17" t="s">
        <v>30</v>
      </c>
      <c r="B52" s="16"/>
      <c r="C52" s="54" t="s">
        <v>31</v>
      </c>
      <c r="D52" s="17"/>
      <c r="E52" s="17"/>
      <c r="F52" s="17"/>
      <c r="G52" s="18"/>
      <c r="H52" s="54" t="s">
        <v>31</v>
      </c>
      <c r="I52" s="17"/>
      <c r="J52" s="17"/>
    </row>
    <row r="53" spans="1:10" ht="12.75">
      <c r="A53" s="17"/>
      <c r="B53" s="20"/>
      <c r="C53" s="17"/>
      <c r="D53" s="17"/>
      <c r="E53" s="17"/>
      <c r="F53" s="17"/>
      <c r="G53" s="18"/>
      <c r="H53" s="17"/>
      <c r="I53" s="17"/>
      <c r="J53" s="17"/>
    </row>
    <row r="54" spans="1:10" ht="12.75">
      <c r="A54" s="17" t="s">
        <v>32</v>
      </c>
      <c r="B54" s="20"/>
      <c r="C54" s="55">
        <v>0.0047</v>
      </c>
      <c r="D54" s="17"/>
      <c r="E54" s="17" t="s">
        <v>32</v>
      </c>
      <c r="F54" s="17"/>
      <c r="G54" s="18"/>
      <c r="H54" s="55">
        <f>ROUND(C54,4)</f>
        <v>0.0047</v>
      </c>
      <c r="I54" s="17"/>
      <c r="J54" s="17"/>
    </row>
    <row r="55" spans="1:10" ht="12.75">
      <c r="A55" s="17" t="s">
        <v>33</v>
      </c>
      <c r="B55" s="20"/>
      <c r="C55" s="56">
        <f>+'[1]T-Bill'!D692</f>
        <v>0.0004369230769230769</v>
      </c>
      <c r="D55" s="17"/>
      <c r="E55" s="17" t="s">
        <v>34</v>
      </c>
      <c r="F55" s="17"/>
      <c r="G55" s="18"/>
      <c r="H55" s="56">
        <f>+'[1]T-Bill'!G692</f>
        <v>0.0007823076923076923</v>
      </c>
      <c r="I55" s="17"/>
      <c r="J55" s="17"/>
    </row>
    <row r="56" spans="1:10" ht="12.75">
      <c r="A56" s="17"/>
      <c r="B56" s="20"/>
      <c r="C56" s="17"/>
      <c r="D56" s="17"/>
      <c r="E56" s="17"/>
      <c r="F56" s="17"/>
      <c r="G56" s="18"/>
      <c r="H56" s="17"/>
      <c r="I56" s="17"/>
      <c r="J56" s="17"/>
    </row>
    <row r="57" spans="1:10" ht="13.5" thickBot="1">
      <c r="A57" s="17" t="s">
        <v>35</v>
      </c>
      <c r="B57" s="20"/>
      <c r="C57" s="57">
        <f>C54-C55</f>
        <v>0.004263076923076923</v>
      </c>
      <c r="D57" s="17"/>
      <c r="E57" s="17" t="s">
        <v>35</v>
      </c>
      <c r="F57" s="17"/>
      <c r="G57" s="18" t="s">
        <v>19</v>
      </c>
      <c r="H57" s="57">
        <f>H54-H55</f>
        <v>0.003917692307692308</v>
      </c>
      <c r="I57" s="17"/>
      <c r="J57" s="17"/>
    </row>
    <row r="58" spans="1:10" ht="13.5" thickTop="1">
      <c r="A58" s="17"/>
      <c r="B58" s="20"/>
      <c r="C58" s="17"/>
      <c r="D58" s="17"/>
      <c r="E58" s="17"/>
      <c r="F58" s="17"/>
      <c r="G58" s="18"/>
      <c r="H58" s="17"/>
      <c r="I58" s="17"/>
      <c r="J58" s="17"/>
    </row>
    <row r="59" spans="1:10" ht="12.75">
      <c r="A59" s="15"/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 t="s">
        <v>36</v>
      </c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 t="s">
        <v>37</v>
      </c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/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7"/>
      <c r="B67" s="8"/>
      <c r="C67" s="7"/>
      <c r="D67" s="58"/>
      <c r="E67" s="17"/>
      <c r="F67" s="60"/>
      <c r="G67" s="59"/>
      <c r="H67" s="60"/>
      <c r="I67" s="22"/>
      <c r="J67" s="17"/>
    </row>
    <row r="68" spans="1:10" ht="12.75">
      <c r="A68" s="63" t="s">
        <v>44</v>
      </c>
      <c r="B68" s="16"/>
      <c r="C68" s="15"/>
      <c r="D68" s="17"/>
      <c r="E68" s="17"/>
      <c r="F68" s="65"/>
      <c r="G68" s="16"/>
      <c r="H68" s="15"/>
      <c r="I68" s="17"/>
      <c r="J68" s="22"/>
    </row>
    <row r="69" spans="1:10" ht="12.75">
      <c r="A69" s="63" t="s">
        <v>45</v>
      </c>
      <c r="B69" s="16"/>
      <c r="C69" s="15"/>
      <c r="D69" s="17"/>
      <c r="E69" s="17"/>
      <c r="F69" s="65"/>
      <c r="G69" s="16"/>
      <c r="H69" s="15"/>
      <c r="I69" s="17"/>
      <c r="J69" s="17"/>
    </row>
    <row r="70" spans="1:10" ht="12.75">
      <c r="A70" s="15" t="s">
        <v>46</v>
      </c>
      <c r="B70" s="16"/>
      <c r="C70" s="15"/>
      <c r="D70" s="17"/>
      <c r="E70" s="17"/>
      <c r="F70" s="65"/>
      <c r="G70" s="16"/>
      <c r="H70" s="15"/>
      <c r="I70" s="17"/>
      <c r="J70" s="17"/>
    </row>
    <row r="71" spans="1:10" ht="12.75">
      <c r="A71" s="64" t="s">
        <v>47</v>
      </c>
      <c r="B71" s="51"/>
      <c r="C71" s="15"/>
      <c r="D71" s="17"/>
      <c r="E71" s="17"/>
      <c r="F71" s="66"/>
      <c r="G71" s="51"/>
      <c r="H71" s="15"/>
      <c r="I71" s="17"/>
      <c r="J71" s="17"/>
    </row>
    <row r="72" spans="1:10" ht="12.75">
      <c r="A72" s="15"/>
      <c r="B72" s="16"/>
      <c r="C72" s="15"/>
      <c r="D72" s="17"/>
      <c r="E72" s="17"/>
      <c r="F72" s="17"/>
      <c r="G72" s="18"/>
      <c r="H72" s="17"/>
      <c r="I72" s="17"/>
      <c r="J72" s="17"/>
    </row>
    <row r="73" spans="1:10" ht="12.75">
      <c r="A73" s="15" t="s">
        <v>38</v>
      </c>
      <c r="B73" s="16"/>
      <c r="C73" s="15"/>
      <c r="D73" s="17"/>
      <c r="E73" s="17"/>
      <c r="F73" s="15"/>
      <c r="G73" s="18"/>
      <c r="H73" s="17"/>
      <c r="I73" s="17"/>
      <c r="J73" s="17"/>
    </row>
    <row r="74" spans="1:10" ht="12.75">
      <c r="A74" s="15" t="s">
        <v>0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 t="s">
        <v>39</v>
      </c>
      <c r="B75" s="16"/>
      <c r="C75" s="15"/>
      <c r="D75" s="17"/>
      <c r="E75" s="17"/>
      <c r="F75" s="15"/>
      <c r="G75" s="18"/>
      <c r="H75" s="17"/>
      <c r="I75" s="17"/>
      <c r="J75" s="17"/>
    </row>
    <row r="76" spans="1:11" ht="12.75">
      <c r="A76" s="15" t="s">
        <v>40</v>
      </c>
      <c r="B76" s="16"/>
      <c r="C76" s="15"/>
      <c r="D76" s="17"/>
      <c r="E76" s="17"/>
      <c r="F76" s="15"/>
      <c r="G76" s="18"/>
      <c r="H76" s="17"/>
      <c r="I76" s="17"/>
      <c r="J76" s="17"/>
      <c r="K76" s="9"/>
    </row>
    <row r="77" spans="1:11" ht="12.75">
      <c r="A77" s="15"/>
      <c r="B77" s="16"/>
      <c r="C77" s="15"/>
      <c r="D77" s="17"/>
      <c r="E77" s="17"/>
      <c r="F77" s="17"/>
      <c r="G77" s="18"/>
      <c r="H77" s="17"/>
      <c r="I77" s="17"/>
      <c r="J77" s="17"/>
      <c r="K77" s="9"/>
    </row>
    <row r="78" spans="1:11" ht="12.75">
      <c r="A78" s="22"/>
      <c r="B78" s="73"/>
      <c r="C78" s="22"/>
      <c r="D78" s="22"/>
      <c r="E78" s="22"/>
      <c r="F78" s="22"/>
      <c r="G78" s="74"/>
      <c r="H78" s="22"/>
      <c r="I78" s="22"/>
      <c r="J78" s="22"/>
      <c r="K78" s="9"/>
    </row>
    <row r="79" spans="1:11" ht="12.75">
      <c r="A79" s="22"/>
      <c r="B79" s="73"/>
      <c r="C79" s="22"/>
      <c r="D79" s="22"/>
      <c r="E79" s="22"/>
      <c r="F79" s="22"/>
      <c r="G79" s="74"/>
      <c r="H79" s="22"/>
      <c r="I79" s="22"/>
      <c r="J79" s="22"/>
      <c r="K79" s="9"/>
    </row>
    <row r="80" spans="1:11" ht="12.75">
      <c r="A80" s="22"/>
      <c r="B80" s="74"/>
      <c r="C80" s="22"/>
      <c r="D80" s="80"/>
      <c r="E80" s="22"/>
      <c r="F80" s="22"/>
      <c r="G80" s="81"/>
      <c r="H80" s="22"/>
      <c r="I80" s="22"/>
      <c r="J80" s="80"/>
      <c r="K80" s="9"/>
    </row>
    <row r="81" spans="1:11" ht="12.75">
      <c r="A81" s="22"/>
      <c r="B81" s="74"/>
      <c r="C81" s="89"/>
      <c r="D81" s="22"/>
      <c r="E81" s="90"/>
      <c r="F81" s="22"/>
      <c r="G81" s="74"/>
      <c r="H81" s="90"/>
      <c r="I81" s="22"/>
      <c r="J81" s="74"/>
      <c r="K81" s="9"/>
    </row>
    <row r="82" spans="1:11" ht="12.75">
      <c r="A82" s="22"/>
      <c r="B82" s="74"/>
      <c r="C82" s="22"/>
      <c r="D82" s="22"/>
      <c r="E82" s="32"/>
      <c r="F82" s="22"/>
      <c r="G82" s="74"/>
      <c r="H82" s="32"/>
      <c r="I82" s="22"/>
      <c r="J82" s="74"/>
      <c r="K82" s="9"/>
    </row>
    <row r="83" spans="1:11" ht="12.75">
      <c r="A83" s="22"/>
      <c r="B83" s="74"/>
      <c r="C83" s="22"/>
      <c r="D83" s="22"/>
      <c r="E83" s="82"/>
      <c r="F83" s="83"/>
      <c r="G83" s="74"/>
      <c r="H83" s="82"/>
      <c r="I83" s="83"/>
      <c r="J83" s="74"/>
      <c r="K83" s="9"/>
    </row>
    <row r="84" spans="1:11" ht="12.75">
      <c r="A84" s="22"/>
      <c r="B84" s="74"/>
      <c r="C84" s="22"/>
      <c r="D84" s="22"/>
      <c r="E84" s="84"/>
      <c r="F84" s="22"/>
      <c r="G84" s="74"/>
      <c r="H84" s="84"/>
      <c r="I84" s="22"/>
      <c r="J84" s="74"/>
      <c r="K84" s="9"/>
    </row>
    <row r="85" spans="1:11" ht="12.75">
      <c r="A85" s="22"/>
      <c r="B85" s="74"/>
      <c r="C85" s="22"/>
      <c r="D85" s="22"/>
      <c r="E85" s="22"/>
      <c r="F85" s="22"/>
      <c r="G85" s="74"/>
      <c r="H85" s="22"/>
      <c r="I85" s="22"/>
      <c r="J85" s="74"/>
      <c r="K85" s="9"/>
    </row>
    <row r="86" spans="1:11" ht="12.75">
      <c r="A86" s="22"/>
      <c r="B86" s="74"/>
      <c r="C86" s="22"/>
      <c r="D86" s="22"/>
      <c r="E86" s="74"/>
      <c r="F86" s="22"/>
      <c r="G86" s="74"/>
      <c r="H86" s="74"/>
      <c r="I86" s="22"/>
      <c r="J86" s="74"/>
      <c r="K86" s="9"/>
    </row>
    <row r="87" spans="1:11" ht="12.75">
      <c r="A87" s="22"/>
      <c r="B87" s="74"/>
      <c r="C87" s="22"/>
      <c r="D87" s="74"/>
      <c r="E87" s="74"/>
      <c r="F87" s="22"/>
      <c r="G87" s="74"/>
      <c r="H87" s="74"/>
      <c r="I87" s="22"/>
      <c r="J87" s="74"/>
      <c r="K87" s="9"/>
    </row>
    <row r="88" spans="1:11" ht="12.75">
      <c r="A88" s="22"/>
      <c r="B88" s="74"/>
      <c r="C88" s="22"/>
      <c r="D88" s="85"/>
      <c r="E88" s="85"/>
      <c r="F88" s="85"/>
      <c r="G88" s="74"/>
      <c r="H88" s="85"/>
      <c r="I88" s="85"/>
      <c r="J88" s="74"/>
      <c r="K88" s="9"/>
    </row>
    <row r="89" spans="1:11" ht="12.75">
      <c r="A89" s="22"/>
      <c r="B89" s="74"/>
      <c r="C89" s="22"/>
      <c r="D89" s="22"/>
      <c r="E89" s="86"/>
      <c r="F89" s="22"/>
      <c r="G89" s="74"/>
      <c r="H89" s="86"/>
      <c r="I89" s="22"/>
      <c r="J89" s="74"/>
      <c r="K89" s="9"/>
    </row>
    <row r="90" spans="1:11" ht="12.75">
      <c r="A90" s="22"/>
      <c r="B90" s="74"/>
      <c r="C90" s="22"/>
      <c r="D90" s="22"/>
      <c r="E90" s="22"/>
      <c r="F90" s="22"/>
      <c r="G90" s="74"/>
      <c r="H90" s="22"/>
      <c r="I90" s="22"/>
      <c r="J90" s="74"/>
      <c r="K90" s="9"/>
    </row>
    <row r="91" spans="1:11" ht="12.75">
      <c r="A91" s="22"/>
      <c r="B91" s="74"/>
      <c r="C91" s="22"/>
      <c r="D91" s="22"/>
      <c r="E91" s="22"/>
      <c r="F91" s="22"/>
      <c r="G91" s="74"/>
      <c r="H91" s="22"/>
      <c r="I91" s="22"/>
      <c r="J91" s="74"/>
      <c r="K91" s="9"/>
    </row>
    <row r="92" spans="1:11" ht="12.75">
      <c r="A92" s="91"/>
      <c r="B92" s="74"/>
      <c r="C92" s="22"/>
      <c r="D92" s="87"/>
      <c r="E92" s="88"/>
      <c r="F92" s="22"/>
      <c r="G92" s="87"/>
      <c r="H92" s="88"/>
      <c r="I92" s="22"/>
      <c r="J92" s="87"/>
      <c r="K92" s="9"/>
    </row>
    <row r="93" spans="1:11" ht="12.75">
      <c r="A93" s="91"/>
      <c r="B93" s="74"/>
      <c r="C93" s="22"/>
      <c r="D93" s="87"/>
      <c r="E93" s="88"/>
      <c r="F93" s="22"/>
      <c r="G93" s="87"/>
      <c r="H93" s="88"/>
      <c r="I93" s="22"/>
      <c r="J93" s="87"/>
      <c r="K93" s="9"/>
    </row>
    <row r="94" spans="1:11" ht="12.75">
      <c r="A94" s="22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91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91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91"/>
      <c r="B122" s="74"/>
      <c r="C122" s="22"/>
      <c r="D122" s="87"/>
      <c r="E122" s="88"/>
      <c r="F122" s="22"/>
      <c r="G122" s="87"/>
      <c r="H122" s="88"/>
      <c r="I122" s="22"/>
      <c r="J122" s="87"/>
      <c r="K122" s="9"/>
    </row>
    <row r="123" spans="1:11" ht="12.75">
      <c r="A123" s="91"/>
      <c r="B123" s="74"/>
      <c r="C123" s="22"/>
      <c r="D123" s="87"/>
      <c r="E123" s="88"/>
      <c r="F123" s="22"/>
      <c r="G123" s="87"/>
      <c r="H123" s="88"/>
      <c r="I123" s="22"/>
      <c r="J123" s="87"/>
      <c r="K123" s="9"/>
    </row>
    <row r="124" spans="1:11" ht="12.75">
      <c r="A124" s="22"/>
      <c r="B124" s="74"/>
      <c r="C124" s="22"/>
      <c r="D124" s="22"/>
      <c r="E124" s="32"/>
      <c r="F124" s="32"/>
      <c r="G124" s="32"/>
      <c r="H124" s="32"/>
      <c r="I124" s="22"/>
      <c r="J124" s="32"/>
      <c r="K124" s="9"/>
    </row>
    <row r="125" spans="1:11" ht="12.75">
      <c r="A125" s="22"/>
      <c r="B125" s="74"/>
      <c r="C125" s="22"/>
      <c r="D125" s="22"/>
      <c r="E125" s="22"/>
      <c r="F125" s="22"/>
      <c r="G125" s="74"/>
      <c r="H125" s="22"/>
      <c r="I125" s="22"/>
      <c r="J125" s="74"/>
      <c r="K125" s="9"/>
    </row>
    <row r="126" spans="1:11" ht="12.75">
      <c r="A126" s="22"/>
      <c r="B126" s="73"/>
      <c r="C126" s="22"/>
      <c r="D126" s="22"/>
      <c r="E126" s="22"/>
      <c r="F126" s="22"/>
      <c r="G126" s="74"/>
      <c r="H126" s="22"/>
      <c r="I126" s="22"/>
      <c r="J126" s="74"/>
      <c r="K126" s="9"/>
    </row>
    <row r="127" spans="1:11" ht="12.75">
      <c r="A127" s="15"/>
      <c r="B127" s="16"/>
      <c r="C127" s="15"/>
      <c r="D127" s="17"/>
      <c r="E127" s="17"/>
      <c r="F127" s="17"/>
      <c r="G127" s="18"/>
      <c r="H127" s="17"/>
      <c r="I127" s="17"/>
      <c r="J127" s="18"/>
      <c r="K127" s="9"/>
    </row>
    <row r="128" spans="1:10" ht="12.75">
      <c r="A128" s="15"/>
      <c r="B128" s="16"/>
      <c r="C128" s="15"/>
      <c r="D128" s="17"/>
      <c r="E128" s="17"/>
      <c r="F128" s="17"/>
      <c r="G128" s="18"/>
      <c r="H128" s="17"/>
      <c r="I128" s="17"/>
      <c r="J128" s="18"/>
    </row>
    <row r="129" spans="1:10" ht="12.75">
      <c r="A129" s="15"/>
      <c r="B129" s="16"/>
      <c r="C129" s="15"/>
      <c r="D129" s="17"/>
      <c r="E129" s="17"/>
      <c r="F129" s="17"/>
      <c r="G129" s="18"/>
      <c r="H129" s="17"/>
      <c r="I129" s="17"/>
      <c r="J129" s="18"/>
    </row>
    <row r="130" spans="1:10" ht="12.75">
      <c r="A130" s="15"/>
      <c r="B130" s="16"/>
      <c r="C130" s="15"/>
      <c r="D130" s="17"/>
      <c r="E130" s="17"/>
      <c r="F130" s="17"/>
      <c r="G130" s="18"/>
      <c r="H130" s="17"/>
      <c r="I130" s="17"/>
      <c r="J130" s="18"/>
    </row>
    <row r="131" spans="1:10" ht="12.75">
      <c r="A131" s="15"/>
      <c r="B131" s="16"/>
      <c r="C131" s="15"/>
      <c r="D131" s="17"/>
      <c r="E131" s="17"/>
      <c r="F131" s="17"/>
      <c r="G131" s="18"/>
      <c r="H131" s="17"/>
      <c r="I131" s="17"/>
      <c r="J131" s="18"/>
    </row>
    <row r="132" spans="1:10" ht="12.75">
      <c r="A132" s="15"/>
      <c r="B132" s="16"/>
      <c r="C132" s="15"/>
      <c r="D132" s="17"/>
      <c r="E132" s="17"/>
      <c r="F132" s="17"/>
      <c r="G132" s="18"/>
      <c r="H132" s="17"/>
      <c r="I132" s="17"/>
      <c r="J132" s="18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</row>
    <row r="140" spans="1:10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</sheetData>
  <sheetProtection/>
  <mergeCells count="3">
    <mergeCell ref="A5:J5"/>
    <mergeCell ref="A6:J6"/>
    <mergeCell ref="A7:J7"/>
  </mergeCells>
  <hyperlinks>
    <hyperlink ref="A71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5:H57 D54:H54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80" zoomScaleNormal="80" zoomScalePageLayoutView="0" workbookViewId="0" topLeftCell="A1">
      <selection activeCell="T91" sqref="T9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8"/>
      <c r="I2" s="17"/>
      <c r="J2" s="17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9"/>
    </row>
    <row r="4" spans="1:10" ht="12.75">
      <c r="A4" s="15"/>
      <c r="B4" s="16"/>
      <c r="C4" s="15"/>
      <c r="D4" s="17"/>
      <c r="E4" s="17"/>
      <c r="F4" s="17"/>
      <c r="G4" s="18"/>
      <c r="H4" s="17"/>
      <c r="I4" s="17"/>
      <c r="J4" s="17"/>
    </row>
    <row r="5" spans="1:10" ht="12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 customHeight="1">
      <c r="A7" s="108">
        <v>40939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5"/>
      <c r="B9" s="16"/>
      <c r="C9" s="15"/>
      <c r="D9" s="17"/>
      <c r="E9" s="17"/>
      <c r="F9" s="17"/>
      <c r="G9" s="18"/>
      <c r="H9" s="17"/>
      <c r="I9" s="17"/>
      <c r="J9" s="17"/>
    </row>
    <row r="10" spans="1:10" ht="12.75">
      <c r="A10" s="17"/>
      <c r="B10" s="20"/>
      <c r="C10" s="17"/>
      <c r="D10" s="17"/>
      <c r="E10" s="17"/>
      <c r="F10" s="21"/>
      <c r="G10" s="18"/>
      <c r="H10" s="17"/>
      <c r="I10" s="17"/>
      <c r="J10" s="17"/>
    </row>
    <row r="11" spans="1:10" ht="12.75">
      <c r="A11" s="22"/>
      <c r="B11" s="20"/>
      <c r="C11" s="17"/>
      <c r="D11" s="17"/>
      <c r="E11" s="17"/>
      <c r="F11" s="21"/>
      <c r="G11" s="18"/>
      <c r="H11" s="17"/>
      <c r="I11" s="17"/>
      <c r="J11" s="17"/>
    </row>
    <row r="12" spans="1:10" ht="12.75">
      <c r="A12" s="23"/>
      <c r="B12" s="20"/>
      <c r="C12" s="24"/>
      <c r="D12" s="23" t="s">
        <v>2</v>
      </c>
      <c r="E12" s="23" t="s">
        <v>3</v>
      </c>
      <c r="F12" s="23" t="s">
        <v>2</v>
      </c>
      <c r="G12" s="23" t="s">
        <v>4</v>
      </c>
      <c r="H12" s="23" t="s">
        <v>3</v>
      </c>
      <c r="I12" s="23" t="s">
        <v>4</v>
      </c>
      <c r="J12" s="23" t="s">
        <v>5</v>
      </c>
    </row>
    <row r="13" spans="1:10" ht="12.75">
      <c r="A13" s="23"/>
      <c r="B13" s="25" t="s">
        <v>6</v>
      </c>
      <c r="C13" s="24" t="s">
        <v>7</v>
      </c>
      <c r="D13" s="26" t="s">
        <v>8</v>
      </c>
      <c r="E13" s="26" t="s">
        <v>9</v>
      </c>
      <c r="F13" s="26" t="s">
        <v>8</v>
      </c>
      <c r="G13" s="26" t="s">
        <v>8</v>
      </c>
      <c r="H13" s="26" t="s">
        <v>10</v>
      </c>
      <c r="I13" s="26" t="s">
        <v>8</v>
      </c>
      <c r="J13" s="26" t="s">
        <v>11</v>
      </c>
    </row>
    <row r="14" spans="1:27" ht="12.75">
      <c r="A14" s="11" t="s">
        <v>12</v>
      </c>
      <c r="B14" s="12" t="s">
        <v>13</v>
      </c>
      <c r="C14" s="13" t="s">
        <v>6</v>
      </c>
      <c r="D14" s="5">
        <v>40908</v>
      </c>
      <c r="E14" s="5" t="s">
        <v>8</v>
      </c>
      <c r="F14" s="5">
        <f>A7</f>
        <v>40939</v>
      </c>
      <c r="G14" s="5">
        <f>D14</f>
        <v>40908</v>
      </c>
      <c r="H14" s="5" t="s">
        <v>8</v>
      </c>
      <c r="I14" s="5">
        <f>F14</f>
        <v>40939</v>
      </c>
      <c r="J14" s="5">
        <f>+I14</f>
        <v>40939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0" ht="12.75">
      <c r="A15" s="27"/>
      <c r="B15" s="16"/>
      <c r="C15" s="28"/>
      <c r="D15" s="6"/>
      <c r="E15" s="6"/>
      <c r="F15" s="6"/>
      <c r="G15" s="6"/>
      <c r="H15" s="6"/>
      <c r="I15" s="6"/>
      <c r="J15" s="6"/>
    </row>
    <row r="16" spans="1:17" s="4" customFormat="1" ht="12.75">
      <c r="A16" s="27" t="s">
        <v>14</v>
      </c>
      <c r="B16" s="29"/>
      <c r="C16" s="28"/>
      <c r="D16" s="30"/>
      <c r="E16" s="30"/>
      <c r="F16" s="68"/>
      <c r="G16" s="30"/>
      <c r="H16" s="30"/>
      <c r="I16" s="30"/>
      <c r="J16" s="30"/>
      <c r="K16" s="1"/>
      <c r="L16" s="1"/>
      <c r="M16" s="1"/>
      <c r="N16" s="1"/>
      <c r="O16" s="1"/>
      <c r="P16" s="1"/>
      <c r="Q16" s="1"/>
    </row>
    <row r="17" spans="1:17" s="4" customFormat="1" ht="12.75">
      <c r="A17" s="15" t="s">
        <v>15</v>
      </c>
      <c r="B17" s="29"/>
      <c r="C17" s="31">
        <v>0.00094</v>
      </c>
      <c r="D17" s="68">
        <v>49923773</v>
      </c>
      <c r="E17" s="68">
        <f>ROUND(SUM(F17-D17),0)</f>
        <v>23306040</v>
      </c>
      <c r="F17" s="68">
        <v>73229813</v>
      </c>
      <c r="G17" s="68">
        <f>+D17</f>
        <v>49923773</v>
      </c>
      <c r="H17" s="68">
        <f>E17</f>
        <v>23306040</v>
      </c>
      <c r="I17" s="68">
        <f>+F17</f>
        <v>73229813</v>
      </c>
      <c r="J17" s="68">
        <v>0</v>
      </c>
      <c r="K17" s="1"/>
      <c r="L17" s="1"/>
      <c r="M17" s="1"/>
      <c r="N17" s="1"/>
      <c r="O17" s="1"/>
      <c r="P17" s="1"/>
      <c r="Q17" s="1"/>
    </row>
    <row r="18" spans="1:17" s="4" customFormat="1" ht="12.75">
      <c r="A18" s="21" t="s">
        <v>16</v>
      </c>
      <c r="B18" s="29"/>
      <c r="C18" s="69">
        <v>0.00089</v>
      </c>
      <c r="D18" s="68">
        <v>78299582</v>
      </c>
      <c r="E18" s="68">
        <f>ROUND(SUM(F18-D18),0)</f>
        <v>501732</v>
      </c>
      <c r="F18" s="68">
        <v>78801314</v>
      </c>
      <c r="G18" s="68">
        <f>+D18</f>
        <v>78299582</v>
      </c>
      <c r="H18" s="68">
        <f>E18</f>
        <v>501732</v>
      </c>
      <c r="I18" s="68">
        <f>+F18</f>
        <v>78801314</v>
      </c>
      <c r="J18" s="68">
        <v>0</v>
      </c>
      <c r="K18" s="1"/>
      <c r="L18" s="1"/>
      <c r="M18" s="1"/>
      <c r="N18" s="1"/>
      <c r="O18" s="1"/>
      <c r="P18" s="1"/>
      <c r="Q18" s="1"/>
    </row>
    <row r="19" spans="1:18" s="4" customFormat="1" ht="12.75">
      <c r="A19" s="75" t="s">
        <v>50</v>
      </c>
      <c r="B19" s="29"/>
      <c r="C19" s="69">
        <v>0.0008</v>
      </c>
      <c r="D19" s="68">
        <v>0</v>
      </c>
      <c r="E19" s="68">
        <f>ROUND(SUM(F19-D19),0)</f>
        <v>10000395</v>
      </c>
      <c r="F19" s="68">
        <v>10000395.19</v>
      </c>
      <c r="G19" s="68">
        <v>0</v>
      </c>
      <c r="H19" s="68">
        <f>E19</f>
        <v>10000395</v>
      </c>
      <c r="I19" s="68">
        <f>+F19</f>
        <v>10000395.19</v>
      </c>
      <c r="J19" s="68">
        <v>0</v>
      </c>
      <c r="K19" s="14"/>
      <c r="L19" s="14"/>
      <c r="M19" s="14"/>
      <c r="N19" s="14"/>
      <c r="O19" s="14"/>
      <c r="P19" s="14"/>
      <c r="Q19" s="14"/>
      <c r="R19" s="14"/>
    </row>
    <row r="20" spans="1:18" s="4" customFormat="1" ht="12.75">
      <c r="A20" s="32" t="s">
        <v>17</v>
      </c>
      <c r="B20" s="33"/>
      <c r="C20" s="70"/>
      <c r="D20" s="34">
        <f>SUM(D17:D19)</f>
        <v>128223355</v>
      </c>
      <c r="E20" s="34">
        <f>ROUND(SUM(E17:E19),0)</f>
        <v>33808167</v>
      </c>
      <c r="F20" s="34">
        <f>SUM(F17:F19)</f>
        <v>162031522.19</v>
      </c>
      <c r="G20" s="34">
        <f>SUM(G17:G19)</f>
        <v>128223355</v>
      </c>
      <c r="H20" s="34">
        <f>SUM(H17:H19)</f>
        <v>33808167</v>
      </c>
      <c r="I20" s="34">
        <f>SUM(I17:I19)</f>
        <v>162031522.19</v>
      </c>
      <c r="J20" s="34">
        <f>SUM(J17:J19)</f>
        <v>0</v>
      </c>
      <c r="K20" s="14"/>
      <c r="L20" s="14"/>
      <c r="M20" s="14"/>
      <c r="N20" s="14"/>
      <c r="O20" s="14"/>
      <c r="P20" s="14"/>
      <c r="Q20" s="14"/>
      <c r="R20" s="14"/>
    </row>
    <row r="21" spans="1:18" s="4" customFormat="1" ht="12.75">
      <c r="A21" s="32"/>
      <c r="B21" s="33"/>
      <c r="C21" s="70"/>
      <c r="D21" s="35"/>
      <c r="E21" s="35"/>
      <c r="F21" s="35"/>
      <c r="G21" s="35"/>
      <c r="H21" s="35"/>
      <c r="I21" s="35"/>
      <c r="J21" s="35"/>
      <c r="K21" s="14"/>
      <c r="L21" s="14"/>
      <c r="M21" s="14"/>
      <c r="N21" s="14"/>
      <c r="O21" s="14"/>
      <c r="P21" s="14"/>
      <c r="Q21" s="14"/>
      <c r="R21" s="14"/>
    </row>
    <row r="22" spans="1:10" s="9" customFormat="1" ht="12.75">
      <c r="A22" s="75" t="s">
        <v>51</v>
      </c>
      <c r="B22" s="29"/>
      <c r="C22" s="71"/>
      <c r="D22" s="35"/>
      <c r="E22" s="35"/>
      <c r="F22" s="35"/>
      <c r="G22" s="35"/>
      <c r="H22" s="35"/>
      <c r="I22" s="35"/>
      <c r="J22" s="35"/>
    </row>
    <row r="23" spans="1:10" s="9" customFormat="1" ht="12.75">
      <c r="A23" s="75" t="s">
        <v>52</v>
      </c>
      <c r="B23" s="76">
        <v>41030</v>
      </c>
      <c r="C23" s="77">
        <v>0.0024</v>
      </c>
      <c r="D23" s="68">
        <v>0</v>
      </c>
      <c r="E23" s="68">
        <f>ROUND(SUM(F23-D23),0)</f>
        <v>10000000</v>
      </c>
      <c r="F23" s="68">
        <v>10000000</v>
      </c>
      <c r="G23" s="68">
        <v>0</v>
      </c>
      <c r="H23" s="68">
        <f>ROUND(SUM(I23-G23),0)</f>
        <v>10000000</v>
      </c>
      <c r="I23" s="68">
        <f>+F23</f>
        <v>10000000</v>
      </c>
      <c r="J23" s="68">
        <v>328</v>
      </c>
    </row>
    <row r="24" spans="1:10" s="4" customFormat="1" ht="12.75">
      <c r="A24" s="75"/>
      <c r="B24" s="29"/>
      <c r="C24" s="71"/>
      <c r="D24" s="34">
        <f>+D23</f>
        <v>0</v>
      </c>
      <c r="E24" s="34">
        <f aca="true" t="shared" si="0" ref="E24:J24">+E23</f>
        <v>10000000</v>
      </c>
      <c r="F24" s="34">
        <f t="shared" si="0"/>
        <v>10000000</v>
      </c>
      <c r="G24" s="34">
        <f t="shared" si="0"/>
        <v>0</v>
      </c>
      <c r="H24" s="34">
        <f t="shared" si="0"/>
        <v>10000000</v>
      </c>
      <c r="I24" s="34">
        <f t="shared" si="0"/>
        <v>10000000</v>
      </c>
      <c r="J24" s="34">
        <f t="shared" si="0"/>
        <v>328</v>
      </c>
    </row>
    <row r="25" spans="1:10" s="4" customFormat="1" ht="12.75">
      <c r="A25" s="61"/>
      <c r="B25" s="62"/>
      <c r="C25" s="70"/>
      <c r="D25" s="35"/>
      <c r="E25" s="35"/>
      <c r="F25" s="35"/>
      <c r="G25" s="35"/>
      <c r="H25" s="35"/>
      <c r="I25" s="35"/>
      <c r="J25" s="35"/>
    </row>
    <row r="26" spans="1:17" s="9" customFormat="1" ht="12.75">
      <c r="A26" s="15" t="s">
        <v>18</v>
      </c>
      <c r="B26" s="38"/>
      <c r="C26" s="39"/>
      <c r="D26" s="40"/>
      <c r="E26" s="40"/>
      <c r="F26" s="40"/>
      <c r="G26" s="40" t="s">
        <v>19</v>
      </c>
      <c r="H26" s="40" t="s">
        <v>19</v>
      </c>
      <c r="I26" s="40" t="s">
        <v>19</v>
      </c>
      <c r="J26" s="40"/>
      <c r="K26" s="3"/>
      <c r="L26" s="3"/>
      <c r="M26" s="3"/>
      <c r="N26" s="3"/>
      <c r="O26" s="3"/>
      <c r="P26" s="3"/>
      <c r="Q26" s="3"/>
    </row>
    <row r="27" spans="1:10" s="3" customFormat="1" ht="12.75">
      <c r="A27" s="17" t="s">
        <v>42</v>
      </c>
      <c r="B27" s="36">
        <v>41166</v>
      </c>
      <c r="C27" s="37">
        <v>0.01397</v>
      </c>
      <c r="D27" s="68">
        <v>10041622.15</v>
      </c>
      <c r="E27" s="68">
        <f aca="true" t="shared" si="1" ref="E27:E36">ROUND(SUM(F27-D27),0)</f>
        <v>-5001</v>
      </c>
      <c r="F27" s="68">
        <v>10036621</v>
      </c>
      <c r="G27" s="68">
        <v>10122200</v>
      </c>
      <c r="H27" s="68">
        <f aca="true" t="shared" si="2" ref="H27:H36">ROUND(SUM(I27-G27),0)</f>
        <v>-9600</v>
      </c>
      <c r="I27" s="68">
        <v>10112600</v>
      </c>
      <c r="J27" s="68">
        <v>76470</v>
      </c>
    </row>
    <row r="28" spans="1:10" s="3" customFormat="1" ht="12.75">
      <c r="A28" s="17" t="s">
        <v>42</v>
      </c>
      <c r="B28" s="36">
        <v>41439</v>
      </c>
      <c r="C28" s="37">
        <v>0.01657</v>
      </c>
      <c r="D28" s="68">
        <v>9995420</v>
      </c>
      <c r="E28" s="68">
        <f t="shared" si="1"/>
        <v>267</v>
      </c>
      <c r="F28" s="68">
        <v>9995687</v>
      </c>
      <c r="G28" s="68">
        <v>10183600</v>
      </c>
      <c r="H28" s="68">
        <f t="shared" si="2"/>
        <v>-1700</v>
      </c>
      <c r="I28" s="68">
        <v>10181900</v>
      </c>
      <c r="J28" s="68">
        <v>21495</v>
      </c>
    </row>
    <row r="29" spans="1:10" s="3" customFormat="1" ht="12.75">
      <c r="A29" s="17" t="s">
        <v>42</v>
      </c>
      <c r="B29" s="36">
        <v>41694</v>
      </c>
      <c r="C29" s="37">
        <v>0.016</v>
      </c>
      <c r="D29" s="68">
        <v>8000000</v>
      </c>
      <c r="E29" s="68">
        <f t="shared" si="1"/>
        <v>0</v>
      </c>
      <c r="F29" s="68">
        <v>8000000</v>
      </c>
      <c r="G29" s="68">
        <v>8015200</v>
      </c>
      <c r="H29" s="68">
        <f t="shared" si="2"/>
        <v>-8320</v>
      </c>
      <c r="I29" s="68">
        <v>8006880</v>
      </c>
      <c r="J29" s="68">
        <v>55495</v>
      </c>
    </row>
    <row r="30" spans="1:10" s="3" customFormat="1" ht="12.75">
      <c r="A30" s="67" t="s">
        <v>48</v>
      </c>
      <c r="B30" s="36">
        <v>41820</v>
      </c>
      <c r="C30" s="37">
        <v>0.008</v>
      </c>
      <c r="D30" s="68">
        <v>10000000</v>
      </c>
      <c r="E30" s="68">
        <f t="shared" si="1"/>
        <v>0</v>
      </c>
      <c r="F30" s="68">
        <v>10000000</v>
      </c>
      <c r="G30" s="68">
        <v>10008800</v>
      </c>
      <c r="H30" s="68">
        <f t="shared" si="2"/>
        <v>-3400</v>
      </c>
      <c r="I30" s="68">
        <v>10005400</v>
      </c>
      <c r="J30" s="68">
        <v>7123</v>
      </c>
    </row>
    <row r="31" spans="1:10" s="3" customFormat="1" ht="12.75">
      <c r="A31" s="67" t="s">
        <v>41</v>
      </c>
      <c r="B31" s="36">
        <v>41838</v>
      </c>
      <c r="C31" s="37">
        <v>0.0125</v>
      </c>
      <c r="D31" s="68">
        <v>10000000</v>
      </c>
      <c r="E31" s="68">
        <f t="shared" si="1"/>
        <v>-10000000</v>
      </c>
      <c r="F31" s="68">
        <v>0</v>
      </c>
      <c r="G31" s="68">
        <v>10002900</v>
      </c>
      <c r="H31" s="68">
        <f t="shared" si="2"/>
        <v>-10002900</v>
      </c>
      <c r="I31" s="68">
        <v>0</v>
      </c>
      <c r="J31" s="68">
        <v>0</v>
      </c>
    </row>
    <row r="32" spans="1:10" s="3" customFormat="1" ht="12.75">
      <c r="A32" s="67" t="s">
        <v>42</v>
      </c>
      <c r="B32" s="36">
        <v>41876</v>
      </c>
      <c r="C32" s="37">
        <v>0.0125</v>
      </c>
      <c r="D32" s="68">
        <v>10000000</v>
      </c>
      <c r="E32" s="68">
        <f t="shared" si="1"/>
        <v>0</v>
      </c>
      <c r="F32" s="68">
        <v>10000000</v>
      </c>
      <c r="G32" s="68">
        <v>10034900</v>
      </c>
      <c r="H32" s="68">
        <f t="shared" si="2"/>
        <v>-4500</v>
      </c>
      <c r="I32" s="68">
        <v>10030400</v>
      </c>
      <c r="J32" s="68">
        <v>54709</v>
      </c>
    </row>
    <row r="33" spans="1:10" s="3" customFormat="1" ht="12.75">
      <c r="A33" s="67" t="s">
        <v>41</v>
      </c>
      <c r="B33" s="36">
        <v>41946</v>
      </c>
      <c r="C33" s="37">
        <v>0.01</v>
      </c>
      <c r="D33" s="68">
        <v>10000000</v>
      </c>
      <c r="E33" s="68">
        <f t="shared" si="1"/>
        <v>0</v>
      </c>
      <c r="F33" s="68">
        <v>10000000</v>
      </c>
      <c r="G33" s="68">
        <v>10015800</v>
      </c>
      <c r="H33" s="68">
        <f t="shared" si="2"/>
        <v>-3200</v>
      </c>
      <c r="I33" s="68">
        <v>10012600</v>
      </c>
      <c r="J33" s="68">
        <v>24383</v>
      </c>
    </row>
    <row r="34" spans="1:10" s="3" customFormat="1" ht="12.75">
      <c r="A34" s="67" t="s">
        <v>43</v>
      </c>
      <c r="B34" s="36">
        <v>42123</v>
      </c>
      <c r="C34" s="37">
        <v>0.011</v>
      </c>
      <c r="D34" s="68">
        <v>7550000</v>
      </c>
      <c r="E34" s="68">
        <f t="shared" si="1"/>
        <v>0</v>
      </c>
      <c r="F34" s="68">
        <v>7550000</v>
      </c>
      <c r="G34" s="68">
        <v>7573934</v>
      </c>
      <c r="H34" s="68">
        <f t="shared" si="2"/>
        <v>377</v>
      </c>
      <c r="I34" s="68">
        <v>7574311</v>
      </c>
      <c r="J34" s="68">
        <v>21385</v>
      </c>
    </row>
    <row r="35" spans="1:10" s="3" customFormat="1" ht="12.75">
      <c r="A35" s="67" t="s">
        <v>41</v>
      </c>
      <c r="B35" s="36">
        <v>42152</v>
      </c>
      <c r="C35" s="37">
        <v>0.007</v>
      </c>
      <c r="D35" s="68">
        <v>10000000</v>
      </c>
      <c r="E35" s="68">
        <f t="shared" si="1"/>
        <v>0</v>
      </c>
      <c r="F35" s="68">
        <v>10000000</v>
      </c>
      <c r="G35" s="68">
        <v>9993500</v>
      </c>
      <c r="H35" s="68">
        <f t="shared" si="2"/>
        <v>6000</v>
      </c>
      <c r="I35" s="68">
        <v>9999500</v>
      </c>
      <c r="J35" s="68">
        <v>12301</v>
      </c>
    </row>
    <row r="36" spans="1:28" s="3" customFormat="1" ht="12.75">
      <c r="A36" s="67" t="s">
        <v>41</v>
      </c>
      <c r="B36" s="36">
        <v>42307</v>
      </c>
      <c r="C36" s="37">
        <v>0.00858</v>
      </c>
      <c r="D36" s="68">
        <v>0</v>
      </c>
      <c r="E36" s="68">
        <f t="shared" si="1"/>
        <v>18025294</v>
      </c>
      <c r="F36" s="68">
        <v>18025294</v>
      </c>
      <c r="G36" s="68">
        <v>0</v>
      </c>
      <c r="H36" s="68">
        <f t="shared" si="2"/>
        <v>18095940</v>
      </c>
      <c r="I36" s="68">
        <v>18095940</v>
      </c>
      <c r="J36" s="68">
        <v>492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10" s="3" customFormat="1" ht="12.75">
      <c r="A37" s="17"/>
      <c r="B37" s="36"/>
      <c r="C37" s="37"/>
      <c r="D37" s="68"/>
      <c r="E37" s="68"/>
      <c r="F37" s="68"/>
      <c r="G37" s="68"/>
      <c r="H37" s="68"/>
      <c r="I37" s="68"/>
      <c r="J37" s="68"/>
    </row>
    <row r="38" spans="1:10" s="3" customFormat="1" ht="12.75">
      <c r="A38" s="17" t="s">
        <v>20</v>
      </c>
      <c r="B38" s="41"/>
      <c r="C38" s="37"/>
      <c r="D38" s="72">
        <f aca="true" t="shared" si="3" ref="D38:I38">SUM(D27:D37)</f>
        <v>85587042.15</v>
      </c>
      <c r="E38" s="72">
        <f t="shared" si="3"/>
        <v>8020560</v>
      </c>
      <c r="F38" s="72">
        <f t="shared" si="3"/>
        <v>93607602</v>
      </c>
      <c r="G38" s="72">
        <f>SUM(G27:G37)</f>
        <v>85950834</v>
      </c>
      <c r="H38" s="72">
        <f t="shared" si="3"/>
        <v>8068697</v>
      </c>
      <c r="I38" s="72">
        <f t="shared" si="3"/>
        <v>94019531</v>
      </c>
      <c r="J38" s="72">
        <f>ROUND(SUM(J27:J37),0)</f>
        <v>273853</v>
      </c>
    </row>
    <row r="39" spans="1:10" s="3" customFormat="1" ht="12.75">
      <c r="A39" s="27"/>
      <c r="B39" s="42"/>
      <c r="C39" s="43"/>
      <c r="D39" s="35"/>
      <c r="E39" s="35"/>
      <c r="F39" s="35"/>
      <c r="G39" s="35"/>
      <c r="H39" s="35"/>
      <c r="I39" s="35"/>
      <c r="J39" s="35"/>
    </row>
    <row r="40" spans="1:10" s="3" customFormat="1" ht="13.5" thickBot="1">
      <c r="A40" s="44" t="s">
        <v>21</v>
      </c>
      <c r="B40" s="29"/>
      <c r="C40" s="44"/>
      <c r="D40" s="45">
        <f aca="true" t="shared" si="4" ref="D40:J40">+D38+D24+D20</f>
        <v>213810397.15</v>
      </c>
      <c r="E40" s="45">
        <f t="shared" si="4"/>
        <v>51828727</v>
      </c>
      <c r="F40" s="45">
        <f t="shared" si="4"/>
        <v>265639124.19</v>
      </c>
      <c r="G40" s="45">
        <f t="shared" si="4"/>
        <v>214174189</v>
      </c>
      <c r="H40" s="45">
        <f t="shared" si="4"/>
        <v>51876864</v>
      </c>
      <c r="I40" s="45">
        <f t="shared" si="4"/>
        <v>266051053.19</v>
      </c>
      <c r="J40" s="45">
        <f t="shared" si="4"/>
        <v>274181</v>
      </c>
    </row>
    <row r="41" spans="1:10" s="3" customFormat="1" ht="13.5" thickTop="1">
      <c r="A41" s="46"/>
      <c r="B41" s="16"/>
      <c r="C41" s="15"/>
      <c r="D41" s="35"/>
      <c r="E41" s="35"/>
      <c r="F41" s="35"/>
      <c r="G41" s="35"/>
      <c r="H41" s="35"/>
      <c r="I41" s="35"/>
      <c r="J41" s="35"/>
    </row>
    <row r="42" spans="1:10" ht="12.75">
      <c r="A42" s="15"/>
      <c r="B42" s="16"/>
      <c r="C42" s="15"/>
      <c r="D42" s="17"/>
      <c r="E42" s="17"/>
      <c r="F42" s="17"/>
      <c r="G42" s="18"/>
      <c r="H42" s="17"/>
      <c r="I42" s="17"/>
      <c r="J42" s="17"/>
    </row>
    <row r="43" spans="1:10" ht="12.75">
      <c r="A43" s="15" t="s">
        <v>22</v>
      </c>
      <c r="B43" s="16"/>
      <c r="C43" s="17"/>
      <c r="D43" s="17"/>
      <c r="E43" s="17"/>
      <c r="F43" s="17" t="s">
        <v>23</v>
      </c>
      <c r="G43" s="18"/>
      <c r="H43" s="17"/>
      <c r="I43" s="47"/>
      <c r="J43" s="47"/>
    </row>
    <row r="44" spans="1:10" ht="12.75">
      <c r="A44" s="15" t="s">
        <v>24</v>
      </c>
      <c r="B44" s="16"/>
      <c r="C44" s="48">
        <f>C47-C46-C45</f>
        <v>0.61</v>
      </c>
      <c r="D44" s="49"/>
      <c r="E44" s="17"/>
      <c r="F44" s="17" t="s">
        <v>25</v>
      </c>
      <c r="G44" s="18"/>
      <c r="H44" s="50">
        <v>0.6</v>
      </c>
      <c r="I44" s="17"/>
      <c r="J44" s="17"/>
    </row>
    <row r="45" spans="1:10" ht="12.75">
      <c r="A45" s="15" t="s">
        <v>27</v>
      </c>
      <c r="B45" s="51"/>
      <c r="C45" s="50">
        <f>ROUND(I38/I40,2)</f>
        <v>0.35</v>
      </c>
      <c r="D45" s="49"/>
      <c r="E45" s="17"/>
      <c r="F45" s="17" t="s">
        <v>26</v>
      </c>
      <c r="G45" s="18"/>
      <c r="H45" s="50">
        <v>0.04</v>
      </c>
      <c r="I45" s="17"/>
      <c r="J45" s="17"/>
    </row>
    <row r="46" spans="1:10" ht="12.75">
      <c r="A46" s="78" t="s">
        <v>53</v>
      </c>
      <c r="B46" s="16"/>
      <c r="C46" s="50">
        <f>ROUND(I24/I40,2)</f>
        <v>0.04</v>
      </c>
      <c r="D46" s="49"/>
      <c r="E46" s="17"/>
      <c r="F46" s="17" t="s">
        <v>28</v>
      </c>
      <c r="G46" s="18"/>
      <c r="H46" s="50">
        <v>0.04</v>
      </c>
      <c r="I46" s="17"/>
      <c r="J46" s="17"/>
    </row>
    <row r="47" spans="1:10" ht="13.5" thickBot="1">
      <c r="A47" s="15"/>
      <c r="B47" s="16"/>
      <c r="C47" s="79">
        <v>1</v>
      </c>
      <c r="D47" s="49"/>
      <c r="E47" s="17"/>
      <c r="F47" s="17" t="s">
        <v>29</v>
      </c>
      <c r="G47" s="18"/>
      <c r="H47" s="52">
        <v>0.32</v>
      </c>
      <c r="I47" s="17"/>
      <c r="J47" s="17"/>
    </row>
    <row r="48" spans="1:10" ht="14.25" thickBot="1" thickTop="1">
      <c r="A48" s="15"/>
      <c r="B48" s="16"/>
      <c r="C48" s="15"/>
      <c r="D48" s="17"/>
      <c r="E48" s="17"/>
      <c r="F48" s="17"/>
      <c r="G48" s="18"/>
      <c r="H48" s="53">
        <v>1</v>
      </c>
      <c r="I48" s="17"/>
      <c r="J48" s="17"/>
    </row>
    <row r="49" spans="1:10" ht="13.5" thickTop="1">
      <c r="A49" s="15"/>
      <c r="B49" s="16"/>
      <c r="C49" s="17"/>
      <c r="D49" s="17"/>
      <c r="E49" s="17"/>
      <c r="F49" s="17"/>
      <c r="G49" s="18"/>
      <c r="H49" s="17"/>
      <c r="I49" s="17"/>
      <c r="J49" s="17"/>
    </row>
    <row r="50" spans="1:10" ht="12.75">
      <c r="A50" s="17" t="s">
        <v>30</v>
      </c>
      <c r="B50" s="16"/>
      <c r="C50" s="54" t="s">
        <v>31</v>
      </c>
      <c r="D50" s="17"/>
      <c r="E50" s="17"/>
      <c r="F50" s="17"/>
      <c r="G50" s="18"/>
      <c r="H50" s="54" t="s">
        <v>31</v>
      </c>
      <c r="I50" s="17"/>
      <c r="J50" s="17"/>
    </row>
    <row r="51" spans="1:10" ht="12.75">
      <c r="A51" s="17"/>
      <c r="B51" s="20"/>
      <c r="C51" s="17"/>
      <c r="D51" s="17"/>
      <c r="E51" s="17"/>
      <c r="F51" s="17"/>
      <c r="G51" s="18"/>
      <c r="H51" s="17"/>
      <c r="I51" s="17"/>
      <c r="J51" s="17"/>
    </row>
    <row r="52" spans="1:10" ht="12.75">
      <c r="A52" s="17" t="s">
        <v>32</v>
      </c>
      <c r="B52" s="20"/>
      <c r="C52" s="55">
        <v>0.0046</v>
      </c>
      <c r="D52" s="17"/>
      <c r="E52" s="17" t="s">
        <v>32</v>
      </c>
      <c r="F52" s="17"/>
      <c r="G52" s="18"/>
      <c r="H52" s="55">
        <f>ROUND(C52,4)</f>
        <v>0.0046</v>
      </c>
      <c r="I52" s="17"/>
      <c r="J52" s="17"/>
    </row>
    <row r="53" spans="1:10" ht="12.75">
      <c r="A53" s="17" t="s">
        <v>33</v>
      </c>
      <c r="B53" s="20"/>
      <c r="C53" s="56">
        <f>+'[1]T-Bill'!D688</f>
        <v>0.00019076923076923077</v>
      </c>
      <c r="D53" s="17"/>
      <c r="E53" s="17" t="s">
        <v>34</v>
      </c>
      <c r="F53" s="17"/>
      <c r="G53" s="18"/>
      <c r="H53" s="56">
        <f>+'[1]T-Bill'!G688</f>
        <v>0.0005446153846153845</v>
      </c>
      <c r="I53" s="17"/>
      <c r="J53" s="17"/>
    </row>
    <row r="54" spans="1:10" ht="12.75">
      <c r="A54" s="17"/>
      <c r="B54" s="20"/>
      <c r="C54" s="17"/>
      <c r="D54" s="17"/>
      <c r="E54" s="17"/>
      <c r="F54" s="17"/>
      <c r="G54" s="18"/>
      <c r="H54" s="17"/>
      <c r="I54" s="17"/>
      <c r="J54" s="17"/>
    </row>
    <row r="55" spans="1:10" ht="13.5" thickBot="1">
      <c r="A55" s="17" t="s">
        <v>35</v>
      </c>
      <c r="B55" s="20"/>
      <c r="C55" s="57">
        <f>C52-C53</f>
        <v>0.0044092307692307695</v>
      </c>
      <c r="D55" s="17"/>
      <c r="E55" s="17" t="s">
        <v>35</v>
      </c>
      <c r="F55" s="17"/>
      <c r="G55" s="18" t="s">
        <v>19</v>
      </c>
      <c r="H55" s="57">
        <f>H52-H53</f>
        <v>0.004055384615384615</v>
      </c>
      <c r="I55" s="17"/>
      <c r="J55" s="17"/>
    </row>
    <row r="56" spans="1:10" ht="13.5" thickTop="1">
      <c r="A56" s="17"/>
      <c r="B56" s="20"/>
      <c r="C56" s="17"/>
      <c r="D56" s="17"/>
      <c r="E56" s="17"/>
      <c r="F56" s="17"/>
      <c r="G56" s="18"/>
      <c r="H56" s="17"/>
      <c r="I56" s="17"/>
      <c r="J56" s="17"/>
    </row>
    <row r="57" spans="1:10" ht="12.75">
      <c r="A57" s="15"/>
      <c r="B57" s="16"/>
      <c r="C57" s="15"/>
      <c r="D57" s="17"/>
      <c r="E57" s="17"/>
      <c r="F57" s="17"/>
      <c r="G57" s="18"/>
      <c r="H57" s="17"/>
      <c r="I57" s="17"/>
      <c r="J57" s="17"/>
    </row>
    <row r="58" spans="1:10" ht="12.75">
      <c r="A58" s="15" t="s">
        <v>36</v>
      </c>
      <c r="B58" s="16"/>
      <c r="C58" s="15"/>
      <c r="D58" s="17"/>
      <c r="E58" s="17"/>
      <c r="F58" s="17"/>
      <c r="G58" s="18"/>
      <c r="H58" s="17"/>
      <c r="I58" s="17"/>
      <c r="J58" s="17"/>
    </row>
    <row r="59" spans="1:10" ht="12.75">
      <c r="A59" s="15" t="s">
        <v>37</v>
      </c>
      <c r="B59" s="16"/>
      <c r="C59" s="15"/>
      <c r="D59" s="17"/>
      <c r="E59" s="17"/>
      <c r="F59" s="17"/>
      <c r="G59" s="18"/>
      <c r="H59" s="17"/>
      <c r="I59" s="17"/>
      <c r="J59" s="17"/>
    </row>
    <row r="60" spans="1:10" ht="12.75">
      <c r="A60" s="15"/>
      <c r="B60" s="16"/>
      <c r="C60" s="15"/>
      <c r="D60" s="17"/>
      <c r="E60" s="17"/>
      <c r="F60" s="17"/>
      <c r="G60" s="18"/>
      <c r="H60" s="17"/>
      <c r="I60" s="17"/>
      <c r="J60" s="17"/>
    </row>
    <row r="61" spans="1:10" ht="12.75">
      <c r="A61" s="15"/>
      <c r="B61" s="16"/>
      <c r="C61" s="15"/>
      <c r="D61" s="17"/>
      <c r="E61" s="17"/>
      <c r="F61" s="17"/>
      <c r="G61" s="18"/>
      <c r="H61" s="17"/>
      <c r="I61" s="17"/>
      <c r="J61" s="17"/>
    </row>
    <row r="62" spans="1:10" ht="12.75">
      <c r="A62" s="15"/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>
      <c r="A64" s="15"/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>
      <c r="A65" s="7"/>
      <c r="B65" s="8"/>
      <c r="C65" s="7"/>
      <c r="D65" s="58"/>
      <c r="E65" s="17"/>
      <c r="F65" s="60"/>
      <c r="G65" s="59"/>
      <c r="H65" s="60"/>
      <c r="I65" s="22"/>
      <c r="J65" s="17"/>
    </row>
    <row r="66" spans="1:10" ht="12.75">
      <c r="A66" s="63" t="s">
        <v>44</v>
      </c>
      <c r="B66" s="16"/>
      <c r="C66" s="15"/>
      <c r="D66" s="17"/>
      <c r="E66" s="17"/>
      <c r="F66" s="65"/>
      <c r="G66" s="16"/>
      <c r="H66" s="15"/>
      <c r="I66" s="17"/>
      <c r="J66" s="22"/>
    </row>
    <row r="67" spans="1:10" ht="12.75">
      <c r="A67" s="63" t="s">
        <v>45</v>
      </c>
      <c r="B67" s="16"/>
      <c r="C67" s="15"/>
      <c r="D67" s="17"/>
      <c r="E67" s="17"/>
      <c r="F67" s="65"/>
      <c r="G67" s="16"/>
      <c r="H67" s="15"/>
      <c r="I67" s="17"/>
      <c r="J67" s="17"/>
    </row>
    <row r="68" spans="1:10" ht="12.75">
      <c r="A68" s="15" t="s">
        <v>46</v>
      </c>
      <c r="B68" s="16"/>
      <c r="C68" s="15"/>
      <c r="D68" s="17"/>
      <c r="E68" s="17"/>
      <c r="F68" s="65"/>
      <c r="G68" s="16"/>
      <c r="H68" s="15"/>
      <c r="I68" s="17"/>
      <c r="J68" s="17"/>
    </row>
    <row r="69" spans="1:10" ht="12.75">
      <c r="A69" s="64" t="s">
        <v>47</v>
      </c>
      <c r="B69" s="51"/>
      <c r="C69" s="15"/>
      <c r="D69" s="17"/>
      <c r="E69" s="17"/>
      <c r="F69" s="66"/>
      <c r="G69" s="51"/>
      <c r="H69" s="15"/>
      <c r="I69" s="17"/>
      <c r="J69" s="17"/>
    </row>
    <row r="70" spans="1:10" ht="12.75">
      <c r="A70" s="15"/>
      <c r="B70" s="16"/>
      <c r="C70" s="15"/>
      <c r="D70" s="17"/>
      <c r="E70" s="17"/>
      <c r="F70" s="17"/>
      <c r="G70" s="18"/>
      <c r="H70" s="17"/>
      <c r="I70" s="17"/>
      <c r="J70" s="17"/>
    </row>
    <row r="71" spans="1:10" ht="12.75">
      <c r="A71" s="15" t="s">
        <v>38</v>
      </c>
      <c r="B71" s="16"/>
      <c r="C71" s="15"/>
      <c r="D71" s="17"/>
      <c r="E71" s="17"/>
      <c r="F71" s="15"/>
      <c r="G71" s="18"/>
      <c r="H71" s="17"/>
      <c r="I71" s="17"/>
      <c r="J71" s="17"/>
    </row>
    <row r="72" spans="1:10" ht="12.75">
      <c r="A72" s="15" t="s">
        <v>0</v>
      </c>
      <c r="B72" s="16"/>
      <c r="C72" s="15"/>
      <c r="D72" s="17"/>
      <c r="E72" s="17"/>
      <c r="F72" s="15"/>
      <c r="G72" s="18"/>
      <c r="H72" s="17"/>
      <c r="I72" s="17"/>
      <c r="J72" s="17"/>
    </row>
    <row r="73" spans="1:10" ht="12.75">
      <c r="A73" s="15" t="s">
        <v>39</v>
      </c>
      <c r="B73" s="16"/>
      <c r="C73" s="15"/>
      <c r="D73" s="17"/>
      <c r="E73" s="17"/>
      <c r="F73" s="15"/>
      <c r="G73" s="18"/>
      <c r="H73" s="17"/>
      <c r="I73" s="17"/>
      <c r="J73" s="17"/>
    </row>
    <row r="74" spans="1:10" ht="12.75">
      <c r="A74" s="15" t="s">
        <v>40</v>
      </c>
      <c r="B74" s="16"/>
      <c r="C74" s="15"/>
      <c r="D74" s="17"/>
      <c r="E74" s="17"/>
      <c r="F74" s="15"/>
      <c r="G74" s="18"/>
      <c r="H74" s="17"/>
      <c r="I74" s="17"/>
      <c r="J74" s="17"/>
    </row>
    <row r="75" spans="1:10" ht="12.75">
      <c r="A75" s="15"/>
      <c r="B75" s="16"/>
      <c r="C75" s="15"/>
      <c r="D75" s="17"/>
      <c r="E75" s="17"/>
      <c r="F75" s="17"/>
      <c r="G75" s="18"/>
      <c r="H75" s="17"/>
      <c r="I75" s="17"/>
      <c r="J75" s="17"/>
    </row>
    <row r="76" spans="1:11" ht="12.75">
      <c r="A76" s="22"/>
      <c r="B76" s="73"/>
      <c r="C76" s="22"/>
      <c r="D76" s="22"/>
      <c r="E76" s="22"/>
      <c r="F76" s="22"/>
      <c r="G76" s="74"/>
      <c r="H76" s="22"/>
      <c r="I76" s="22"/>
      <c r="J76" s="22"/>
      <c r="K76" s="9"/>
    </row>
    <row r="77" spans="1:11" ht="12.75">
      <c r="A77" s="22"/>
      <c r="B77" s="73"/>
      <c r="C77" s="22"/>
      <c r="D77" s="22"/>
      <c r="E77" s="22"/>
      <c r="F77" s="22"/>
      <c r="G77" s="74"/>
      <c r="H77" s="22"/>
      <c r="I77" s="22"/>
      <c r="J77" s="22"/>
      <c r="K77" s="9"/>
    </row>
    <row r="78" spans="1:11" ht="12.75">
      <c r="A78" s="22"/>
      <c r="B78" s="74"/>
      <c r="C78" s="22"/>
      <c r="D78" s="80"/>
      <c r="E78" s="22"/>
      <c r="F78" s="22"/>
      <c r="G78" s="81"/>
      <c r="H78" s="22"/>
      <c r="I78" s="22"/>
      <c r="J78" s="80"/>
      <c r="K78" s="9"/>
    </row>
    <row r="79" spans="1:11" ht="12.75">
      <c r="A79" s="22"/>
      <c r="B79" s="74"/>
      <c r="C79" s="89"/>
      <c r="D79" s="22"/>
      <c r="E79" s="90"/>
      <c r="F79" s="22"/>
      <c r="G79" s="74"/>
      <c r="H79" s="90"/>
      <c r="I79" s="22"/>
      <c r="J79" s="74"/>
      <c r="K79" s="9"/>
    </row>
    <row r="80" spans="1:11" ht="12.75">
      <c r="A80" s="22"/>
      <c r="B80" s="74"/>
      <c r="C80" s="22"/>
      <c r="D80" s="22"/>
      <c r="E80" s="32"/>
      <c r="F80" s="22"/>
      <c r="G80" s="74"/>
      <c r="H80" s="32"/>
      <c r="I80" s="22"/>
      <c r="J80" s="74"/>
      <c r="K80" s="9"/>
    </row>
    <row r="81" spans="1:11" ht="12.75">
      <c r="A81" s="22"/>
      <c r="B81" s="74"/>
      <c r="C81" s="22"/>
      <c r="D81" s="22"/>
      <c r="E81" s="82"/>
      <c r="F81" s="83"/>
      <c r="G81" s="74"/>
      <c r="H81" s="82"/>
      <c r="I81" s="83"/>
      <c r="J81" s="74"/>
      <c r="K81" s="9"/>
    </row>
    <row r="82" spans="1:11" ht="12.75">
      <c r="A82" s="22"/>
      <c r="B82" s="74"/>
      <c r="C82" s="22"/>
      <c r="D82" s="22"/>
      <c r="E82" s="84"/>
      <c r="F82" s="22"/>
      <c r="G82" s="74"/>
      <c r="H82" s="84"/>
      <c r="I82" s="22"/>
      <c r="J82" s="74"/>
      <c r="K82" s="9"/>
    </row>
    <row r="83" spans="1:11" ht="12.75">
      <c r="A83" s="22"/>
      <c r="B83" s="74"/>
      <c r="C83" s="22"/>
      <c r="D83" s="22"/>
      <c r="E83" s="22"/>
      <c r="F83" s="22"/>
      <c r="G83" s="74"/>
      <c r="H83" s="22"/>
      <c r="I83" s="22"/>
      <c r="J83" s="74"/>
      <c r="K83" s="9"/>
    </row>
    <row r="84" spans="1:11" ht="12.75">
      <c r="A84" s="22"/>
      <c r="B84" s="74"/>
      <c r="C84" s="22"/>
      <c r="D84" s="22"/>
      <c r="E84" s="74"/>
      <c r="F84" s="22"/>
      <c r="G84" s="74"/>
      <c r="H84" s="74"/>
      <c r="I84" s="22"/>
      <c r="J84" s="74"/>
      <c r="K84" s="9"/>
    </row>
    <row r="85" spans="1:11" ht="12.75">
      <c r="A85" s="22"/>
      <c r="B85" s="74"/>
      <c r="C85" s="22"/>
      <c r="D85" s="74"/>
      <c r="E85" s="74"/>
      <c r="F85" s="22"/>
      <c r="G85" s="74"/>
      <c r="H85" s="74"/>
      <c r="I85" s="22"/>
      <c r="J85" s="74"/>
      <c r="K85" s="9"/>
    </row>
    <row r="86" spans="1:11" ht="12.75">
      <c r="A86" s="22"/>
      <c r="B86" s="74"/>
      <c r="C86" s="22"/>
      <c r="D86" s="85"/>
      <c r="E86" s="85"/>
      <c r="F86" s="85"/>
      <c r="G86" s="74"/>
      <c r="H86" s="85"/>
      <c r="I86" s="85"/>
      <c r="J86" s="74"/>
      <c r="K86" s="9"/>
    </row>
    <row r="87" spans="1:11" ht="12.75">
      <c r="A87" s="22"/>
      <c r="B87" s="74"/>
      <c r="C87" s="22"/>
      <c r="D87" s="22"/>
      <c r="E87" s="86"/>
      <c r="F87" s="22"/>
      <c r="G87" s="74"/>
      <c r="H87" s="86"/>
      <c r="I87" s="22"/>
      <c r="J87" s="74"/>
      <c r="K87" s="9"/>
    </row>
    <row r="88" spans="1:11" ht="12.75">
      <c r="A88" s="22"/>
      <c r="B88" s="74"/>
      <c r="C88" s="22"/>
      <c r="D88" s="22"/>
      <c r="E88" s="22"/>
      <c r="F88" s="22"/>
      <c r="G88" s="74"/>
      <c r="H88" s="22"/>
      <c r="I88" s="22"/>
      <c r="J88" s="74"/>
      <c r="K88" s="9"/>
    </row>
    <row r="89" spans="1:11" ht="12.75">
      <c r="A89" s="22"/>
      <c r="B89" s="74"/>
      <c r="C89" s="22"/>
      <c r="D89" s="22"/>
      <c r="E89" s="22"/>
      <c r="F89" s="22"/>
      <c r="G89" s="74"/>
      <c r="H89" s="22"/>
      <c r="I89" s="22"/>
      <c r="J89" s="74"/>
      <c r="K89" s="9"/>
    </row>
    <row r="90" spans="1:11" ht="12.75">
      <c r="A90" s="91"/>
      <c r="B90" s="74"/>
      <c r="C90" s="22"/>
      <c r="D90" s="87"/>
      <c r="E90" s="88"/>
      <c r="F90" s="22"/>
      <c r="G90" s="87"/>
      <c r="H90" s="88"/>
      <c r="I90" s="22"/>
      <c r="J90" s="87"/>
      <c r="K90" s="9"/>
    </row>
    <row r="91" spans="1:11" ht="12.75">
      <c r="A91" s="91"/>
      <c r="B91" s="74"/>
      <c r="C91" s="22"/>
      <c r="D91" s="87"/>
      <c r="E91" s="88"/>
      <c r="F91" s="22"/>
      <c r="G91" s="87"/>
      <c r="H91" s="88"/>
      <c r="I91" s="22"/>
      <c r="J91" s="87"/>
      <c r="K91" s="9"/>
    </row>
    <row r="92" spans="1:11" ht="12.75">
      <c r="A92" s="22"/>
      <c r="B92" s="74"/>
      <c r="C92" s="22"/>
      <c r="D92" s="87"/>
      <c r="E92" s="88"/>
      <c r="F92" s="22"/>
      <c r="G92" s="87"/>
      <c r="H92" s="88"/>
      <c r="I92" s="22"/>
      <c r="J92" s="87"/>
      <c r="K92" s="9"/>
    </row>
    <row r="93" spans="1:11" ht="12.75">
      <c r="A93" s="91"/>
      <c r="B93" s="74"/>
      <c r="C93" s="22"/>
      <c r="D93" s="87"/>
      <c r="E93" s="88"/>
      <c r="F93" s="22"/>
      <c r="G93" s="87"/>
      <c r="H93" s="88"/>
      <c r="I93" s="22"/>
      <c r="J93" s="87"/>
      <c r="K93" s="9"/>
    </row>
    <row r="94" spans="1:11" ht="12.75">
      <c r="A94" s="91"/>
      <c r="B94" s="74"/>
      <c r="C94" s="22"/>
      <c r="D94" s="87"/>
      <c r="E94" s="88"/>
      <c r="F94" s="22"/>
      <c r="G94" s="87"/>
      <c r="H94" s="88"/>
      <c r="I94" s="22"/>
      <c r="J94" s="87"/>
      <c r="K94" s="9"/>
    </row>
    <row r="95" spans="1:11" ht="12.75">
      <c r="A95" s="91"/>
      <c r="B95" s="74"/>
      <c r="C95" s="22"/>
      <c r="D95" s="87"/>
      <c r="E95" s="88"/>
      <c r="F95" s="22"/>
      <c r="G95" s="87"/>
      <c r="H95" s="88"/>
      <c r="I95" s="22"/>
      <c r="J95" s="87"/>
      <c r="K95" s="9"/>
    </row>
    <row r="96" spans="1:11" ht="12.75">
      <c r="A96" s="91"/>
      <c r="B96" s="74"/>
      <c r="C96" s="22"/>
      <c r="D96" s="87"/>
      <c r="E96" s="88"/>
      <c r="F96" s="22"/>
      <c r="G96" s="87"/>
      <c r="H96" s="88"/>
      <c r="I96" s="22"/>
      <c r="J96" s="87"/>
      <c r="K96" s="9"/>
    </row>
    <row r="97" spans="1:11" ht="12.75">
      <c r="A97" s="91"/>
      <c r="B97" s="74"/>
      <c r="C97" s="22"/>
      <c r="D97" s="87"/>
      <c r="E97" s="88"/>
      <c r="F97" s="22"/>
      <c r="G97" s="87"/>
      <c r="H97" s="88"/>
      <c r="I97" s="22"/>
      <c r="J97" s="87"/>
      <c r="K97" s="9"/>
    </row>
    <row r="98" spans="1:11" ht="12.75">
      <c r="A98" s="91"/>
      <c r="B98" s="74"/>
      <c r="C98" s="22"/>
      <c r="D98" s="87"/>
      <c r="E98" s="88"/>
      <c r="F98" s="22"/>
      <c r="G98" s="87"/>
      <c r="H98" s="88"/>
      <c r="I98" s="22"/>
      <c r="J98" s="87"/>
      <c r="K98" s="9"/>
    </row>
    <row r="99" spans="1:11" ht="12.75">
      <c r="A99" s="91"/>
      <c r="B99" s="74"/>
      <c r="C99" s="22"/>
      <c r="D99" s="87"/>
      <c r="E99" s="88"/>
      <c r="F99" s="22"/>
      <c r="G99" s="87"/>
      <c r="H99" s="88"/>
      <c r="I99" s="22"/>
      <c r="J99" s="87"/>
      <c r="K99" s="9"/>
    </row>
    <row r="100" spans="1:11" ht="12.75">
      <c r="A100" s="91"/>
      <c r="B100" s="74"/>
      <c r="C100" s="22"/>
      <c r="D100" s="87"/>
      <c r="E100" s="88"/>
      <c r="F100" s="22"/>
      <c r="G100" s="87"/>
      <c r="H100" s="88"/>
      <c r="I100" s="22"/>
      <c r="J100" s="87"/>
      <c r="K100" s="9"/>
    </row>
    <row r="101" spans="1:11" ht="12.75">
      <c r="A101" s="91"/>
      <c r="B101" s="74"/>
      <c r="C101" s="22"/>
      <c r="D101" s="87"/>
      <c r="E101" s="88"/>
      <c r="F101" s="22"/>
      <c r="G101" s="87"/>
      <c r="H101" s="88"/>
      <c r="I101" s="22"/>
      <c r="J101" s="87"/>
      <c r="K101" s="9"/>
    </row>
    <row r="102" spans="1:11" ht="12.75">
      <c r="A102" s="91"/>
      <c r="B102" s="74"/>
      <c r="C102" s="22"/>
      <c r="D102" s="87"/>
      <c r="E102" s="88"/>
      <c r="F102" s="22"/>
      <c r="G102" s="87"/>
      <c r="H102" s="88"/>
      <c r="I102" s="22"/>
      <c r="J102" s="87"/>
      <c r="K102" s="9"/>
    </row>
    <row r="103" spans="1:11" ht="12.75">
      <c r="A103" s="91"/>
      <c r="B103" s="74"/>
      <c r="C103" s="22"/>
      <c r="D103" s="87"/>
      <c r="E103" s="88"/>
      <c r="F103" s="22"/>
      <c r="G103" s="87"/>
      <c r="H103" s="88"/>
      <c r="I103" s="22"/>
      <c r="J103" s="87"/>
      <c r="K103" s="9"/>
    </row>
    <row r="104" spans="1:11" ht="12.75">
      <c r="A104" s="91"/>
      <c r="B104" s="74"/>
      <c r="C104" s="22"/>
      <c r="D104" s="87"/>
      <c r="E104" s="88"/>
      <c r="F104" s="22"/>
      <c r="G104" s="87"/>
      <c r="H104" s="88"/>
      <c r="I104" s="22"/>
      <c r="J104" s="87"/>
      <c r="K104" s="9"/>
    </row>
    <row r="105" spans="1:11" ht="12.75">
      <c r="A105" s="91"/>
      <c r="B105" s="74"/>
      <c r="C105" s="22"/>
      <c r="D105" s="87"/>
      <c r="E105" s="88"/>
      <c r="F105" s="22"/>
      <c r="G105" s="87"/>
      <c r="H105" s="88"/>
      <c r="I105" s="22"/>
      <c r="J105" s="87"/>
      <c r="K105" s="9"/>
    </row>
    <row r="106" spans="1:11" ht="12.75">
      <c r="A106" s="91"/>
      <c r="B106" s="74"/>
      <c r="C106" s="22"/>
      <c r="D106" s="87"/>
      <c r="E106" s="88"/>
      <c r="F106" s="22"/>
      <c r="G106" s="87"/>
      <c r="H106" s="88"/>
      <c r="I106" s="22"/>
      <c r="J106" s="87"/>
      <c r="K106" s="9"/>
    </row>
    <row r="107" spans="1:11" ht="12.75">
      <c r="A107" s="91"/>
      <c r="B107" s="74"/>
      <c r="C107" s="22"/>
      <c r="D107" s="87"/>
      <c r="E107" s="88"/>
      <c r="F107" s="22"/>
      <c r="G107" s="87"/>
      <c r="H107" s="88"/>
      <c r="I107" s="22"/>
      <c r="J107" s="87"/>
      <c r="K107" s="9"/>
    </row>
    <row r="108" spans="1:11" ht="12.75">
      <c r="A108" s="91"/>
      <c r="B108" s="74"/>
      <c r="C108" s="22"/>
      <c r="D108" s="87"/>
      <c r="E108" s="88"/>
      <c r="F108" s="22"/>
      <c r="G108" s="87"/>
      <c r="H108" s="88"/>
      <c r="I108" s="22"/>
      <c r="J108" s="87"/>
      <c r="K108" s="9"/>
    </row>
    <row r="109" spans="1:11" ht="12.75">
      <c r="A109" s="91"/>
      <c r="B109" s="74"/>
      <c r="C109" s="22"/>
      <c r="D109" s="87"/>
      <c r="E109" s="88"/>
      <c r="F109" s="22"/>
      <c r="G109" s="87"/>
      <c r="H109" s="88"/>
      <c r="I109" s="22"/>
      <c r="J109" s="87"/>
      <c r="K109" s="9"/>
    </row>
    <row r="110" spans="1:11" ht="12.75">
      <c r="A110" s="91"/>
      <c r="B110" s="74"/>
      <c r="C110" s="22"/>
      <c r="D110" s="87"/>
      <c r="E110" s="88"/>
      <c r="F110" s="22"/>
      <c r="G110" s="87"/>
      <c r="H110" s="88"/>
      <c r="I110" s="22"/>
      <c r="J110" s="87"/>
      <c r="K110" s="9"/>
    </row>
    <row r="111" spans="1:11" ht="12.75">
      <c r="A111" s="91"/>
      <c r="B111" s="74"/>
      <c r="C111" s="22"/>
      <c r="D111" s="87"/>
      <c r="E111" s="88"/>
      <c r="F111" s="22"/>
      <c r="G111" s="87"/>
      <c r="H111" s="88"/>
      <c r="I111" s="22"/>
      <c r="J111" s="87"/>
      <c r="K111" s="9"/>
    </row>
    <row r="112" spans="1:11" ht="12.75">
      <c r="A112" s="91"/>
      <c r="B112" s="74"/>
      <c r="C112" s="22"/>
      <c r="D112" s="87"/>
      <c r="E112" s="88"/>
      <c r="F112" s="22"/>
      <c r="G112" s="87"/>
      <c r="H112" s="88"/>
      <c r="I112" s="22"/>
      <c r="J112" s="87"/>
      <c r="K112" s="9"/>
    </row>
    <row r="113" spans="1:11" ht="12.75">
      <c r="A113" s="91"/>
      <c r="B113" s="74"/>
      <c r="C113" s="22"/>
      <c r="D113" s="87"/>
      <c r="E113" s="88"/>
      <c r="F113" s="22"/>
      <c r="G113" s="87"/>
      <c r="H113" s="88"/>
      <c r="I113" s="22"/>
      <c r="J113" s="87"/>
      <c r="K113" s="9"/>
    </row>
    <row r="114" spans="1:11" ht="12.75">
      <c r="A114" s="91"/>
      <c r="B114" s="74"/>
      <c r="C114" s="22"/>
      <c r="D114" s="87"/>
      <c r="E114" s="88"/>
      <c r="F114" s="22"/>
      <c r="G114" s="87"/>
      <c r="H114" s="88"/>
      <c r="I114" s="22"/>
      <c r="J114" s="87"/>
      <c r="K114" s="9"/>
    </row>
    <row r="115" spans="1:11" ht="12.75">
      <c r="A115" s="91"/>
      <c r="B115" s="74"/>
      <c r="C115" s="22"/>
      <c r="D115" s="87"/>
      <c r="E115" s="88"/>
      <c r="F115" s="22"/>
      <c r="G115" s="87"/>
      <c r="H115" s="88"/>
      <c r="I115" s="22"/>
      <c r="J115" s="87"/>
      <c r="K115" s="9"/>
    </row>
    <row r="116" spans="1:11" ht="12.75">
      <c r="A116" s="91"/>
      <c r="B116" s="74"/>
      <c r="C116" s="22"/>
      <c r="D116" s="87"/>
      <c r="E116" s="88"/>
      <c r="F116" s="22"/>
      <c r="G116" s="87"/>
      <c r="H116" s="88"/>
      <c r="I116" s="22"/>
      <c r="J116" s="87"/>
      <c r="K116" s="9"/>
    </row>
    <row r="117" spans="1:11" ht="12.75">
      <c r="A117" s="91"/>
      <c r="B117" s="74"/>
      <c r="C117" s="22"/>
      <c r="D117" s="87"/>
      <c r="E117" s="88"/>
      <c r="F117" s="22"/>
      <c r="G117" s="87"/>
      <c r="H117" s="88"/>
      <c r="I117" s="22"/>
      <c r="J117" s="87"/>
      <c r="K117" s="9"/>
    </row>
    <row r="118" spans="1:11" ht="12.75">
      <c r="A118" s="91"/>
      <c r="B118" s="74"/>
      <c r="C118" s="22"/>
      <c r="D118" s="87"/>
      <c r="E118" s="88"/>
      <c r="F118" s="22"/>
      <c r="G118" s="87"/>
      <c r="H118" s="88"/>
      <c r="I118" s="22"/>
      <c r="J118" s="87"/>
      <c r="K118" s="9"/>
    </row>
    <row r="119" spans="1:11" ht="12" customHeight="1">
      <c r="A119" s="91"/>
      <c r="B119" s="74"/>
      <c r="C119" s="22"/>
      <c r="D119" s="87"/>
      <c r="E119" s="88"/>
      <c r="F119" s="22"/>
      <c r="G119" s="87"/>
      <c r="H119" s="88"/>
      <c r="I119" s="22"/>
      <c r="J119" s="87"/>
      <c r="K119" s="9"/>
    </row>
    <row r="120" spans="1:11" ht="12.75">
      <c r="A120" s="91"/>
      <c r="B120" s="74"/>
      <c r="C120" s="22"/>
      <c r="D120" s="87"/>
      <c r="E120" s="88"/>
      <c r="F120" s="22"/>
      <c r="G120" s="87"/>
      <c r="H120" s="88"/>
      <c r="I120" s="22"/>
      <c r="J120" s="87"/>
      <c r="K120" s="9"/>
    </row>
    <row r="121" spans="1:11" ht="12.75">
      <c r="A121" s="91"/>
      <c r="B121" s="74"/>
      <c r="C121" s="22"/>
      <c r="D121" s="87"/>
      <c r="E121" s="88"/>
      <c r="F121" s="22"/>
      <c r="G121" s="87"/>
      <c r="H121" s="88"/>
      <c r="I121" s="22"/>
      <c r="J121" s="87"/>
      <c r="K121" s="9"/>
    </row>
    <row r="122" spans="1:11" ht="12.75">
      <c r="A122" s="22"/>
      <c r="B122" s="74"/>
      <c r="C122" s="22"/>
      <c r="D122" s="22"/>
      <c r="E122" s="32"/>
      <c r="F122" s="32"/>
      <c r="G122" s="32"/>
      <c r="H122" s="32"/>
      <c r="I122" s="22"/>
      <c r="J122" s="32"/>
      <c r="K122" s="9"/>
    </row>
    <row r="123" spans="1:11" ht="12.75">
      <c r="A123" s="22"/>
      <c r="B123" s="74"/>
      <c r="C123" s="22"/>
      <c r="D123" s="22"/>
      <c r="E123" s="22"/>
      <c r="F123" s="22"/>
      <c r="G123" s="74"/>
      <c r="H123" s="22"/>
      <c r="I123" s="22"/>
      <c r="J123" s="74"/>
      <c r="K123" s="9"/>
    </row>
    <row r="124" spans="1:11" ht="12.75">
      <c r="A124" s="22"/>
      <c r="B124" s="73"/>
      <c r="C124" s="22"/>
      <c r="D124" s="22"/>
      <c r="E124" s="22"/>
      <c r="F124" s="22"/>
      <c r="G124" s="74"/>
      <c r="H124" s="22"/>
      <c r="I124" s="22"/>
      <c r="J124" s="74"/>
      <c r="K124" s="9"/>
    </row>
    <row r="125" spans="1:11" ht="12.75">
      <c r="A125" s="22"/>
      <c r="B125" s="73"/>
      <c r="C125" s="22"/>
      <c r="D125" s="22"/>
      <c r="E125" s="22"/>
      <c r="F125" s="22"/>
      <c r="G125" s="74"/>
      <c r="H125" s="22"/>
      <c r="I125" s="22"/>
      <c r="J125" s="74"/>
      <c r="K125" s="9"/>
    </row>
    <row r="126" spans="1:11" ht="12.75">
      <c r="A126" s="22"/>
      <c r="B126" s="73"/>
      <c r="C126" s="22"/>
      <c r="D126" s="22"/>
      <c r="E126" s="22"/>
      <c r="F126" s="22"/>
      <c r="G126" s="74"/>
      <c r="H126" s="22"/>
      <c r="I126" s="22"/>
      <c r="J126" s="74"/>
      <c r="K126" s="9"/>
    </row>
    <row r="127" spans="1:11" ht="12.75">
      <c r="A127" s="22"/>
      <c r="B127" s="73"/>
      <c r="C127" s="22"/>
      <c r="D127" s="22"/>
      <c r="E127" s="22"/>
      <c r="F127" s="22"/>
      <c r="G127" s="74"/>
      <c r="H127" s="22"/>
      <c r="I127" s="22"/>
      <c r="J127" s="74"/>
      <c r="K127" s="9"/>
    </row>
    <row r="128" spans="1:10" ht="12.75">
      <c r="A128" s="15"/>
      <c r="B128" s="16"/>
      <c r="C128" s="15"/>
      <c r="D128" s="17"/>
      <c r="E128" s="17"/>
      <c r="F128" s="17"/>
      <c r="G128" s="18"/>
      <c r="H128" s="17"/>
      <c r="I128" s="17"/>
      <c r="J128" s="18"/>
    </row>
    <row r="129" spans="1:10" ht="12.75">
      <c r="A129" s="15"/>
      <c r="B129" s="16"/>
      <c r="C129" s="15"/>
      <c r="D129" s="17"/>
      <c r="E129" s="17"/>
      <c r="F129" s="17"/>
      <c r="G129" s="18"/>
      <c r="H129" s="17"/>
      <c r="I129" s="17"/>
      <c r="J129" s="18"/>
    </row>
    <row r="130" spans="1:10" ht="12.75">
      <c r="A130" s="15"/>
      <c r="B130" s="16"/>
      <c r="C130" s="15"/>
      <c r="D130" s="17"/>
      <c r="E130" s="17"/>
      <c r="F130" s="17"/>
      <c r="G130" s="18"/>
      <c r="H130" s="17"/>
      <c r="I130" s="17"/>
      <c r="J130" s="18"/>
    </row>
    <row r="131" spans="1:10" ht="12.75">
      <c r="A131" s="15"/>
      <c r="B131" s="16"/>
      <c r="C131" s="15"/>
      <c r="D131" s="17"/>
      <c r="E131" s="17"/>
      <c r="F131" s="17"/>
      <c r="G131" s="18"/>
      <c r="H131" s="17"/>
      <c r="I131" s="17"/>
      <c r="J131" s="18"/>
    </row>
    <row r="132" spans="1:10" ht="12.75">
      <c r="A132" s="15"/>
      <c r="B132" s="16"/>
      <c r="C132" s="15"/>
      <c r="D132" s="17"/>
      <c r="E132" s="17"/>
      <c r="F132" s="17"/>
      <c r="G132" s="18"/>
      <c r="H132" s="17"/>
      <c r="I132" s="17"/>
      <c r="J132" s="18"/>
    </row>
    <row r="133" spans="1:10" ht="12.75">
      <c r="A133" s="15"/>
      <c r="B133" s="16"/>
      <c r="C133" s="15"/>
      <c r="D133" s="17"/>
      <c r="E133" s="17"/>
      <c r="F133" s="17"/>
      <c r="G133" s="18"/>
      <c r="H133" s="17"/>
      <c r="I133" s="17"/>
      <c r="J133" s="18"/>
    </row>
    <row r="134" spans="1:10" ht="12.75">
      <c r="A134" s="15"/>
      <c r="B134" s="16"/>
      <c r="C134" s="15"/>
      <c r="D134" s="17"/>
      <c r="E134" s="17"/>
      <c r="F134" s="17"/>
      <c r="G134" s="18"/>
      <c r="H134" s="17"/>
      <c r="I134" s="17"/>
      <c r="J134" s="18"/>
    </row>
    <row r="135" spans="1:10" ht="12.75">
      <c r="A135" s="15"/>
      <c r="B135" s="16"/>
      <c r="C135" s="15"/>
      <c r="D135" s="17"/>
      <c r="E135" s="17"/>
      <c r="F135" s="17"/>
      <c r="G135" s="18"/>
      <c r="H135" s="17"/>
      <c r="I135" s="17"/>
      <c r="J135" s="18"/>
    </row>
    <row r="136" spans="1:10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</row>
    <row r="137" spans="1:10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</row>
    <row r="138" spans="1:10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</sheetData>
  <sheetProtection/>
  <mergeCells count="3">
    <mergeCell ref="A5:J5"/>
    <mergeCell ref="A6:J6"/>
    <mergeCell ref="A7:J7"/>
  </mergeCells>
  <hyperlinks>
    <hyperlink ref="A69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ignoredErrors>
    <ignoredError sqref="C55 H52 H5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Tarrant County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Vick</dc:creator>
  <cp:keywords/>
  <dc:description/>
  <cp:lastModifiedBy>Tarrant County College</cp:lastModifiedBy>
  <cp:lastPrinted>2012-11-15T19:29:18Z</cp:lastPrinted>
  <dcterms:created xsi:type="dcterms:W3CDTF">2007-10-25T13:22:39Z</dcterms:created>
  <dcterms:modified xsi:type="dcterms:W3CDTF">2012-11-15T23:50:39Z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